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cfm572\Downloads\"/>
    </mc:Choice>
  </mc:AlternateContent>
  <xr:revisionPtr revIDLastSave="0" documentId="8_{8D9BEBAE-82DC-448E-9DA6-4499CBFCDCD7}" xr6:coauthVersionLast="47" xr6:coauthVersionMax="47" xr10:uidLastSave="{00000000-0000-0000-0000-000000000000}"/>
  <bookViews>
    <workbookView xWindow="-110" yWindow="-110" windowWidth="19420" windowHeight="11500" tabRatio="611" activeTab="3" xr2:uid="{00000000-000D-0000-FFFF-FFFF00000000}"/>
  </bookViews>
  <sheets>
    <sheet name="Instructions" sheetId="7" r:id="rId1"/>
    <sheet name="Academic Base Salary Calc" sheetId="9" r:id="rId2"/>
    <sheet name="Multiple Appt Calc" sheetId="3" r:id="rId3"/>
    <sheet name="Appt 1" sheetId="1" r:id="rId4"/>
    <sheet name="Appt 2" sheetId="11" r:id="rId5"/>
    <sheet name="Combined Effort" sheetId="6" r:id="rId6"/>
  </sheets>
  <definedNames>
    <definedName name="_xlnm.Print_Area" localSheetId="3">'Appt 1'!$A$1:$R$42</definedName>
    <definedName name="_xlnm.Print_Area" localSheetId="4">'Appt 2'!$A$1:$R$42</definedName>
    <definedName name="_xlnm.Print_Area" localSheetId="0">Instructions!$A$1:$S$36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11" l="1"/>
  <c r="E58" i="11" s="1"/>
  <c r="E17" i="1"/>
  <c r="E58" i="1" s="1"/>
  <c r="D98" i="11"/>
  <c r="D100" i="11"/>
  <c r="D60" i="11"/>
  <c r="D92" i="11" s="1"/>
  <c r="D61" i="11"/>
  <c r="D93" i="11" s="1"/>
  <c r="D62" i="11"/>
  <c r="D94" i="11" s="1"/>
  <c r="D63" i="11"/>
  <c r="D95" i="11" s="1"/>
  <c r="D64" i="11"/>
  <c r="D96" i="11" s="1"/>
  <c r="D65" i="11"/>
  <c r="D97" i="11" s="1"/>
  <c r="D66" i="11"/>
  <c r="D67" i="11"/>
  <c r="D99" i="11" s="1"/>
  <c r="D68" i="11"/>
  <c r="D59" i="11"/>
  <c r="D60" i="1"/>
  <c r="D92" i="1" s="1"/>
  <c r="D61" i="1"/>
  <c r="D93" i="1" s="1"/>
  <c r="D62" i="1"/>
  <c r="D94" i="1" s="1"/>
  <c r="D63" i="1"/>
  <c r="D95" i="1" s="1"/>
  <c r="D64" i="1"/>
  <c r="D96" i="1" s="1"/>
  <c r="D65" i="1"/>
  <c r="D97" i="1" s="1"/>
  <c r="D66" i="1"/>
  <c r="D98" i="1" s="1"/>
  <c r="D67" i="1"/>
  <c r="D99" i="1" s="1"/>
  <c r="D68" i="1"/>
  <c r="D100" i="1" s="1"/>
  <c r="D59" i="1"/>
  <c r="E45" i="11" l="1"/>
  <c r="E45" i="1"/>
  <c r="N17" i="11"/>
  <c r="N12" i="11"/>
  <c r="N16" i="11" s="1"/>
  <c r="E12" i="11"/>
  <c r="E16" i="11" s="1"/>
  <c r="E19" i="11" s="1"/>
  <c r="E44" i="11" s="1"/>
  <c r="N58" i="11" l="1"/>
  <c r="N45" i="11"/>
  <c r="M45" i="11"/>
  <c r="L45" i="11"/>
  <c r="K45" i="11"/>
  <c r="J45" i="11"/>
  <c r="I45" i="11"/>
  <c r="K58" i="11"/>
  <c r="L58" i="11"/>
  <c r="M58" i="11"/>
  <c r="J58" i="11"/>
  <c r="N21" i="11"/>
  <c r="Q14" i="11"/>
  <c r="E21" i="11"/>
  <c r="N14" i="11"/>
  <c r="N18" i="11" s="1"/>
  <c r="N19" i="11" s="1"/>
  <c r="N44" i="11" s="1"/>
  <c r="H14" i="11"/>
  <c r="E14" i="11"/>
  <c r="E18" i="11" s="1"/>
  <c r="N78" i="11" l="1"/>
  <c r="N74" i="11"/>
  <c r="E78" i="11"/>
  <c r="E74" i="11"/>
  <c r="Q15" i="11"/>
  <c r="M44" i="11"/>
  <c r="M46" i="11" s="1"/>
  <c r="N20" i="11"/>
  <c r="E20" i="11"/>
  <c r="F45" i="11"/>
  <c r="H15" i="11"/>
  <c r="G45" i="11"/>
  <c r="H45" i="11"/>
  <c r="M60" i="11" l="1"/>
  <c r="K62" i="11"/>
  <c r="N63" i="11"/>
  <c r="L65" i="11"/>
  <c r="J67" i="11"/>
  <c r="M68" i="11"/>
  <c r="N48" i="11"/>
  <c r="L50" i="11"/>
  <c r="J52" i="11"/>
  <c r="M53" i="11"/>
  <c r="K55" i="11"/>
  <c r="N56" i="11"/>
  <c r="N60" i="11"/>
  <c r="L62" i="11"/>
  <c r="J64" i="11"/>
  <c r="M65" i="11"/>
  <c r="K67" i="11"/>
  <c r="N68" i="11"/>
  <c r="J49" i="11"/>
  <c r="M50" i="11"/>
  <c r="K52" i="11"/>
  <c r="N53" i="11"/>
  <c r="L55" i="11"/>
  <c r="J61" i="11"/>
  <c r="M62" i="11"/>
  <c r="K64" i="11"/>
  <c r="N65" i="11"/>
  <c r="L67" i="11"/>
  <c r="K49" i="11"/>
  <c r="N50" i="11"/>
  <c r="L52" i="11"/>
  <c r="J54" i="11"/>
  <c r="M55" i="11"/>
  <c r="K61" i="11"/>
  <c r="N62" i="11"/>
  <c r="L64" i="11"/>
  <c r="J66" i="11"/>
  <c r="M67" i="11"/>
  <c r="L49" i="11"/>
  <c r="J51" i="11"/>
  <c r="M52" i="11"/>
  <c r="K54" i="11"/>
  <c r="N55" i="11"/>
  <c r="M47" i="11"/>
  <c r="M56" i="11"/>
  <c r="L61" i="11"/>
  <c r="J63" i="11"/>
  <c r="M64" i="11"/>
  <c r="K66" i="11"/>
  <c r="N67" i="11"/>
  <c r="M59" i="11"/>
  <c r="J48" i="11"/>
  <c r="M49" i="11"/>
  <c r="K51" i="11"/>
  <c r="N52" i="11"/>
  <c r="L54" i="11"/>
  <c r="J56" i="11"/>
  <c r="N47" i="11"/>
  <c r="J60" i="11"/>
  <c r="M61" i="11"/>
  <c r="K63" i="11"/>
  <c r="N64" i="11"/>
  <c r="L66" i="11"/>
  <c r="J68" i="11"/>
  <c r="N59" i="11"/>
  <c r="K48" i="11"/>
  <c r="N49" i="11"/>
  <c r="L51" i="11"/>
  <c r="J53" i="11"/>
  <c r="M54" i="11"/>
  <c r="K56" i="11"/>
  <c r="K60" i="11"/>
  <c r="N61" i="11"/>
  <c r="L63" i="11"/>
  <c r="J65" i="11"/>
  <c r="M66" i="11"/>
  <c r="K68" i="11"/>
  <c r="L48" i="11"/>
  <c r="J50" i="11"/>
  <c r="M51" i="11"/>
  <c r="K53" i="11"/>
  <c r="N54" i="11"/>
  <c r="L56" i="11"/>
  <c r="L60" i="11"/>
  <c r="J62" i="11"/>
  <c r="M63" i="11"/>
  <c r="K65" i="11"/>
  <c r="N66" i="11"/>
  <c r="L68" i="11"/>
  <c r="M48" i="11"/>
  <c r="K50" i="11"/>
  <c r="N51" i="11"/>
  <c r="L53" i="11"/>
  <c r="J55" i="11"/>
  <c r="H50" i="11"/>
  <c r="G51" i="11"/>
  <c r="F52" i="11"/>
  <c r="E51" i="11"/>
  <c r="G48" i="11"/>
  <c r="F49" i="11"/>
  <c r="I54" i="11"/>
  <c r="H55" i="11"/>
  <c r="G56" i="11"/>
  <c r="E48" i="11"/>
  <c r="E56" i="11"/>
  <c r="H48" i="11"/>
  <c r="G49" i="11"/>
  <c r="F50" i="11"/>
  <c r="I51" i="11"/>
  <c r="H52" i="11"/>
  <c r="G53" i="11"/>
  <c r="F54" i="11"/>
  <c r="I55" i="11"/>
  <c r="H56" i="11"/>
  <c r="E49" i="11"/>
  <c r="E53" i="11"/>
  <c r="E47" i="11"/>
  <c r="I48" i="11"/>
  <c r="H49" i="11"/>
  <c r="G50" i="11"/>
  <c r="F51" i="11"/>
  <c r="I52" i="11"/>
  <c r="H53" i="11"/>
  <c r="G54" i="11"/>
  <c r="F55" i="11"/>
  <c r="I56" i="11"/>
  <c r="E50" i="11"/>
  <c r="E54" i="11"/>
  <c r="F48" i="11"/>
  <c r="I49" i="11"/>
  <c r="I53" i="11"/>
  <c r="H54" i="11"/>
  <c r="G55" i="11"/>
  <c r="F56" i="11"/>
  <c r="E55" i="11"/>
  <c r="I50" i="11"/>
  <c r="H51" i="11"/>
  <c r="G52" i="11"/>
  <c r="F53" i="11"/>
  <c r="E52" i="11"/>
  <c r="N46" i="11"/>
  <c r="L44" i="11"/>
  <c r="L46" i="11" s="1"/>
  <c r="L59" i="11" s="1"/>
  <c r="J44" i="11"/>
  <c r="J46" i="11" s="1"/>
  <c r="J59" i="11" s="1"/>
  <c r="K44" i="11"/>
  <c r="K46" i="11" s="1"/>
  <c r="K59" i="11" s="1"/>
  <c r="N72" i="11"/>
  <c r="N71" i="11"/>
  <c r="L47" i="11" l="1"/>
  <c r="K47" i="11"/>
  <c r="J47" i="11"/>
  <c r="G44" i="11"/>
  <c r="I44" i="11"/>
  <c r="H44" i="11"/>
  <c r="F44" i="11"/>
  <c r="E46" i="11"/>
  <c r="N21" i="1"/>
  <c r="N17" i="1"/>
  <c r="Q14" i="1"/>
  <c r="N14" i="1"/>
  <c r="N12" i="1"/>
  <c r="N16" i="1" s="1"/>
  <c r="N45" i="1" l="1"/>
  <c r="N58" i="1"/>
  <c r="I46" i="11"/>
  <c r="I47" i="11"/>
  <c r="F46" i="11"/>
  <c r="F47" i="11"/>
  <c r="H46" i="11"/>
  <c r="H47" i="11"/>
  <c r="G46" i="11"/>
  <c r="G47" i="11"/>
  <c r="I45" i="1"/>
  <c r="J45" i="1"/>
  <c r="K45" i="1"/>
  <c r="L45" i="1"/>
  <c r="M45" i="1"/>
  <c r="M58" i="1"/>
  <c r="J58" i="1"/>
  <c r="K58" i="1"/>
  <c r="L58" i="1"/>
  <c r="N18" i="1"/>
  <c r="N20" i="1" s="1"/>
  <c r="Q15" i="1"/>
  <c r="N19" i="1" l="1"/>
  <c r="N44" i="1" s="1"/>
  <c r="F38" i="11"/>
  <c r="G38" i="11"/>
  <c r="H38" i="11"/>
  <c r="I38" i="11"/>
  <c r="J38" i="11"/>
  <c r="K38" i="11"/>
  <c r="L38" i="11"/>
  <c r="M38" i="11"/>
  <c r="N38" i="11"/>
  <c r="E38" i="11"/>
  <c r="F38" i="1"/>
  <c r="G38" i="1"/>
  <c r="H38" i="1"/>
  <c r="I38" i="1"/>
  <c r="J38" i="1"/>
  <c r="K38" i="1"/>
  <c r="L38" i="1"/>
  <c r="M38" i="1"/>
  <c r="N38" i="1"/>
  <c r="E38" i="1"/>
  <c r="J44" i="1" l="1"/>
  <c r="K44" i="1"/>
  <c r="I44" i="1"/>
  <c r="I46" i="1" s="1"/>
  <c r="L44" i="1"/>
  <c r="M44" i="1"/>
  <c r="D9" i="9"/>
  <c r="H9" i="9" s="1"/>
  <c r="C5" i="3" s="1"/>
  <c r="D10" i="9"/>
  <c r="H10" i="9" s="1"/>
  <c r="D11" i="9"/>
  <c r="H11" i="9" s="1"/>
  <c r="C7" i="3" s="1"/>
  <c r="E12" i="1"/>
  <c r="D72" i="11"/>
  <c r="D105" i="11" s="1"/>
  <c r="D71" i="11"/>
  <c r="D104" i="11" s="1"/>
  <c r="D70" i="11"/>
  <c r="D103" i="11" s="1"/>
  <c r="D91" i="11"/>
  <c r="D56" i="11"/>
  <c r="T56" i="11" s="1"/>
  <c r="D55" i="11"/>
  <c r="D87" i="11" s="1"/>
  <c r="D54" i="11"/>
  <c r="D86" i="11" s="1"/>
  <c r="D53" i="11"/>
  <c r="T53" i="11" s="1"/>
  <c r="D85" i="11"/>
  <c r="D52" i="11"/>
  <c r="T52" i="11" s="1"/>
  <c r="D51" i="11"/>
  <c r="D83" i="11" s="1"/>
  <c r="D50" i="11"/>
  <c r="D82" i="11" s="1"/>
  <c r="D49" i="11"/>
  <c r="T49" i="11" s="1"/>
  <c r="D48" i="11"/>
  <c r="T48" i="11" s="1"/>
  <c r="D47" i="11"/>
  <c r="D79" i="11" s="1"/>
  <c r="T68" i="11"/>
  <c r="A24" i="6" s="1"/>
  <c r="T67" i="11"/>
  <c r="A23" i="6" s="1"/>
  <c r="T66" i="11"/>
  <c r="A22" i="6" s="1"/>
  <c r="T65" i="11"/>
  <c r="A21" i="6" s="1"/>
  <c r="T64" i="11"/>
  <c r="A20" i="6" s="1"/>
  <c r="T63" i="11"/>
  <c r="A36" i="6" s="1"/>
  <c r="T62" i="11"/>
  <c r="A35" i="6" s="1"/>
  <c r="T61" i="11"/>
  <c r="A17" i="6" s="1"/>
  <c r="T60" i="11"/>
  <c r="A33" i="6" s="1"/>
  <c r="T59" i="11"/>
  <c r="A15" i="6" s="1"/>
  <c r="F58" i="11"/>
  <c r="R41" i="11"/>
  <c r="R42" i="11" s="1"/>
  <c r="Q41" i="11"/>
  <c r="Q42" i="11" s="1"/>
  <c r="P41" i="11"/>
  <c r="P42" i="11" s="1"/>
  <c r="O41" i="11"/>
  <c r="O42" i="11" s="1"/>
  <c r="N41" i="11"/>
  <c r="N42" i="11" s="1"/>
  <c r="M41" i="11"/>
  <c r="M42" i="11" s="1"/>
  <c r="L41" i="11"/>
  <c r="L42" i="11" s="1"/>
  <c r="K41" i="11"/>
  <c r="K42" i="11" s="1"/>
  <c r="J41" i="11"/>
  <c r="J42" i="11" s="1"/>
  <c r="I41" i="11"/>
  <c r="I42" i="11" s="1"/>
  <c r="H41" i="11"/>
  <c r="H42" i="11" s="1"/>
  <c r="G41" i="11"/>
  <c r="G42" i="11" s="1"/>
  <c r="F41" i="11"/>
  <c r="F42" i="11" s="1"/>
  <c r="E41" i="11"/>
  <c r="E42" i="11" s="1"/>
  <c r="E21" i="1"/>
  <c r="D49" i="1"/>
  <c r="T49" i="1" s="1"/>
  <c r="D48" i="1"/>
  <c r="A6" i="6" s="1"/>
  <c r="D50" i="1"/>
  <c r="A8" i="6" s="1"/>
  <c r="D51" i="1"/>
  <c r="T51" i="1" s="1"/>
  <c r="D52" i="1"/>
  <c r="A10" i="6" s="1"/>
  <c r="D53" i="1"/>
  <c r="A11" i="6" s="1"/>
  <c r="D54" i="1"/>
  <c r="A12" i="6" s="1"/>
  <c r="D55" i="1"/>
  <c r="D87" i="1" s="1"/>
  <c r="D56" i="1"/>
  <c r="A14" i="6" s="1"/>
  <c r="D47" i="1"/>
  <c r="D79" i="1" s="1"/>
  <c r="B12" i="9"/>
  <c r="D15" i="9"/>
  <c r="F11" i="9"/>
  <c r="T68" i="1"/>
  <c r="T67" i="1"/>
  <c r="T66" i="1"/>
  <c r="T65" i="1"/>
  <c r="T64" i="1"/>
  <c r="D18" i="9"/>
  <c r="G15" i="9"/>
  <c r="G4" i="9"/>
  <c r="E11" i="9"/>
  <c r="G11" i="9" s="1"/>
  <c r="H14" i="1"/>
  <c r="E14" i="1"/>
  <c r="G41" i="1"/>
  <c r="G42" i="1" s="1"/>
  <c r="F41" i="1"/>
  <c r="F42" i="1" s="1"/>
  <c r="E41" i="1"/>
  <c r="E42" i="1" s="1"/>
  <c r="R41" i="1"/>
  <c r="R42" i="1" s="1"/>
  <c r="Q41" i="1"/>
  <c r="Q42" i="1" s="1"/>
  <c r="P41" i="1"/>
  <c r="P42" i="1" s="1"/>
  <c r="O41" i="1"/>
  <c r="O42" i="1" s="1"/>
  <c r="N41" i="1"/>
  <c r="N42" i="1" s="1"/>
  <c r="M41" i="1"/>
  <c r="M42" i="1" s="1"/>
  <c r="N36" i="3"/>
  <c r="E36" i="3"/>
  <c r="A1" i="6"/>
  <c r="A28" i="6"/>
  <c r="A29" i="6"/>
  <c r="A30" i="6"/>
  <c r="A31" i="6"/>
  <c r="A27" i="6"/>
  <c r="H41" i="1"/>
  <c r="H42" i="1" s="1"/>
  <c r="J41" i="1"/>
  <c r="J42" i="1" s="1"/>
  <c r="L41" i="1"/>
  <c r="L42" i="1" s="1"/>
  <c r="D71" i="1"/>
  <c r="D104" i="1" s="1"/>
  <c r="D72" i="1"/>
  <c r="D105" i="1" s="1"/>
  <c r="D70" i="1"/>
  <c r="D103" i="1" s="1"/>
  <c r="T59" i="1"/>
  <c r="T60" i="1"/>
  <c r="T61" i="1"/>
  <c r="T62" i="1"/>
  <c r="T63" i="1"/>
  <c r="I41" i="1"/>
  <c r="I42" i="1" s="1"/>
  <c r="K41" i="1"/>
  <c r="K42" i="1" s="1"/>
  <c r="D91" i="1"/>
  <c r="D81" i="11" l="1"/>
  <c r="E74" i="1"/>
  <c r="N78" i="1"/>
  <c r="N74" i="1"/>
  <c r="E78" i="1"/>
  <c r="J47" i="1"/>
  <c r="J55" i="1"/>
  <c r="J56" i="1"/>
  <c r="J48" i="1"/>
  <c r="J49" i="1"/>
  <c r="J52" i="1"/>
  <c r="J54" i="1"/>
  <c r="J51" i="1"/>
  <c r="J50" i="1"/>
  <c r="J53" i="1"/>
  <c r="L47" i="1"/>
  <c r="L48" i="1"/>
  <c r="L49" i="1"/>
  <c r="L50" i="1"/>
  <c r="L51" i="1"/>
  <c r="L52" i="1"/>
  <c r="L53" i="1"/>
  <c r="L54" i="1"/>
  <c r="L56" i="1"/>
  <c r="L55" i="1"/>
  <c r="K47" i="1"/>
  <c r="K48" i="1"/>
  <c r="K50" i="1"/>
  <c r="K51" i="1"/>
  <c r="K53" i="1"/>
  <c r="K54" i="1"/>
  <c r="K56" i="1"/>
  <c r="K49" i="1"/>
  <c r="K52" i="1"/>
  <c r="K55" i="1"/>
  <c r="M47" i="1"/>
  <c r="M49" i="1"/>
  <c r="M50" i="1"/>
  <c r="M53" i="1"/>
  <c r="M51" i="1"/>
  <c r="M55" i="1"/>
  <c r="M54" i="1"/>
  <c r="M48" i="1"/>
  <c r="M56" i="1"/>
  <c r="M52" i="1"/>
  <c r="N71" i="1"/>
  <c r="E71" i="1"/>
  <c r="T54" i="11"/>
  <c r="T55" i="11"/>
  <c r="T53" i="1"/>
  <c r="D80" i="1"/>
  <c r="D85" i="1"/>
  <c r="T56" i="1"/>
  <c r="D82" i="1"/>
  <c r="T48" i="1"/>
  <c r="T50" i="1"/>
  <c r="D88" i="1"/>
  <c r="T47" i="1"/>
  <c r="F9" i="9"/>
  <c r="D84" i="1"/>
  <c r="A5" i="6"/>
  <c r="T50" i="11"/>
  <c r="T52" i="1"/>
  <c r="T51" i="11"/>
  <c r="T47" i="11"/>
  <c r="I78" i="1"/>
  <c r="F10" i="9"/>
  <c r="D86" i="1"/>
  <c r="T54" i="1"/>
  <c r="A16" i="6"/>
  <c r="D88" i="11"/>
  <c r="A34" i="6"/>
  <c r="T55" i="1"/>
  <c r="D80" i="11"/>
  <c r="D84" i="11"/>
  <c r="C6" i="3"/>
  <c r="H12" i="9"/>
  <c r="D83" i="1"/>
  <c r="D81" i="1"/>
  <c r="A13" i="6"/>
  <c r="A19" i="6"/>
  <c r="A32" i="6"/>
  <c r="A9" i="6"/>
  <c r="A7" i="6"/>
  <c r="D12" i="9"/>
  <c r="A18" i="6"/>
  <c r="H74" i="11"/>
  <c r="H72" i="11" s="1"/>
  <c r="O78" i="1"/>
  <c r="H45" i="1"/>
  <c r="I74" i="11"/>
  <c r="I72" i="11" s="1"/>
  <c r="Q78" i="1"/>
  <c r="E18" i="1"/>
  <c r="H15" i="1"/>
  <c r="I47" i="1" s="1"/>
  <c r="E16" i="1"/>
  <c r="J74" i="1"/>
  <c r="J72" i="1" s="1"/>
  <c r="O74" i="1"/>
  <c r="O72" i="1" s="1"/>
  <c r="K74" i="1"/>
  <c r="K71" i="1" s="1"/>
  <c r="G58" i="11"/>
  <c r="H58" i="11"/>
  <c r="Q78" i="11"/>
  <c r="L78" i="11"/>
  <c r="K74" i="11"/>
  <c r="Q74" i="11"/>
  <c r="M78" i="11"/>
  <c r="L74" i="11"/>
  <c r="M74" i="11"/>
  <c r="F78" i="11"/>
  <c r="P74" i="11"/>
  <c r="H78" i="11"/>
  <c r="G74" i="11"/>
  <c r="J78" i="11"/>
  <c r="P78" i="11"/>
  <c r="I78" i="11"/>
  <c r="O74" i="11"/>
  <c r="G78" i="11"/>
  <c r="O78" i="11"/>
  <c r="I58" i="11"/>
  <c r="J74" i="11"/>
  <c r="F74" i="11"/>
  <c r="K78" i="11"/>
  <c r="P74" i="1"/>
  <c r="F45" i="1"/>
  <c r="Q74" i="1"/>
  <c r="H78" i="1"/>
  <c r="G45" i="1"/>
  <c r="M74" i="1"/>
  <c r="G58" i="1"/>
  <c r="F74" i="1"/>
  <c r="F72" i="1" s="1"/>
  <c r="H58" i="1"/>
  <c r="J78" i="1"/>
  <c r="G78" i="1"/>
  <c r="I74" i="1"/>
  <c r="K78" i="1"/>
  <c r="H74" i="1"/>
  <c r="L74" i="1"/>
  <c r="L71" i="1" s="1"/>
  <c r="F58" i="1"/>
  <c r="L78" i="1"/>
  <c r="G74" i="1"/>
  <c r="I58" i="1"/>
  <c r="F78" i="1"/>
  <c r="M78" i="1"/>
  <c r="P78" i="1"/>
  <c r="N94" i="1" l="1"/>
  <c r="N92" i="1"/>
  <c r="N95" i="1"/>
  <c r="N93" i="1"/>
  <c r="I94" i="1"/>
  <c r="I92" i="1"/>
  <c r="I95" i="1"/>
  <c r="I93" i="1"/>
  <c r="L94" i="1"/>
  <c r="L92" i="1"/>
  <c r="L95" i="1"/>
  <c r="L93" i="1"/>
  <c r="K94" i="1"/>
  <c r="K92" i="1"/>
  <c r="K95" i="1"/>
  <c r="K93" i="1"/>
  <c r="M94" i="1"/>
  <c r="M92" i="1"/>
  <c r="M95" i="1"/>
  <c r="M93" i="1"/>
  <c r="F92" i="1"/>
  <c r="F95" i="1"/>
  <c r="F93" i="1"/>
  <c r="F94" i="1"/>
  <c r="E92" i="1"/>
  <c r="E95" i="1"/>
  <c r="E93" i="1"/>
  <c r="E94" i="1"/>
  <c r="J94" i="1"/>
  <c r="J92" i="1"/>
  <c r="J95" i="1"/>
  <c r="J93" i="1"/>
  <c r="G92" i="1"/>
  <c r="G95" i="1"/>
  <c r="G93" i="1"/>
  <c r="G94" i="1"/>
  <c r="H92" i="1"/>
  <c r="H95" i="1"/>
  <c r="H93" i="1"/>
  <c r="H94" i="1"/>
  <c r="E19" i="1"/>
  <c r="E44" i="1" s="1"/>
  <c r="G16" i="1"/>
  <c r="F12" i="9"/>
  <c r="E25" i="9" s="1"/>
  <c r="I79" i="1"/>
  <c r="N47" i="1"/>
  <c r="N79" i="1" s="1"/>
  <c r="I48" i="1"/>
  <c r="I80" i="1" s="1"/>
  <c r="N51" i="1"/>
  <c r="I56" i="1"/>
  <c r="I88" i="1" s="1"/>
  <c r="N48" i="1"/>
  <c r="I49" i="1"/>
  <c r="I81" i="1" s="1"/>
  <c r="N52" i="1"/>
  <c r="N84" i="1" s="1"/>
  <c r="I53" i="1"/>
  <c r="I85" i="1" s="1"/>
  <c r="N56" i="1"/>
  <c r="E51" i="1"/>
  <c r="E55" i="1"/>
  <c r="E87" i="1" s="1"/>
  <c r="I51" i="1"/>
  <c r="I83" i="1" s="1"/>
  <c r="E48" i="1"/>
  <c r="E80" i="1" s="1"/>
  <c r="N55" i="1"/>
  <c r="N87" i="1" s="1"/>
  <c r="E50" i="1"/>
  <c r="E82" i="1" s="1"/>
  <c r="N49" i="1"/>
  <c r="I50" i="1"/>
  <c r="I82" i="1" s="1"/>
  <c r="N53" i="1"/>
  <c r="I54" i="1"/>
  <c r="I86" i="1" s="1"/>
  <c r="E49" i="1"/>
  <c r="E81" i="1" s="1"/>
  <c r="E52" i="1"/>
  <c r="E84" i="1" s="1"/>
  <c r="E56" i="1"/>
  <c r="E88" i="1" s="1"/>
  <c r="N50" i="1"/>
  <c r="N82" i="1" s="1"/>
  <c r="N54" i="1"/>
  <c r="N86" i="1" s="1"/>
  <c r="I55" i="1"/>
  <c r="I87" i="1" s="1"/>
  <c r="E53" i="1"/>
  <c r="E85" i="1" s="1"/>
  <c r="I52" i="1"/>
  <c r="I84" i="1" s="1"/>
  <c r="E54" i="1"/>
  <c r="E86" i="1" s="1"/>
  <c r="D14" i="9"/>
  <c r="E31" i="9"/>
  <c r="E10" i="9"/>
  <c r="G10" i="9" s="1"/>
  <c r="D31" i="9"/>
  <c r="F35" i="9"/>
  <c r="F31" i="9"/>
  <c r="D16" i="9"/>
  <c r="E9" i="9"/>
  <c r="E35" i="9"/>
  <c r="D35" i="9"/>
  <c r="C8" i="3"/>
  <c r="H71" i="11"/>
  <c r="H104" i="11" s="1"/>
  <c r="I71" i="11"/>
  <c r="I104" i="11" s="1"/>
  <c r="N94" i="11"/>
  <c r="N91" i="11"/>
  <c r="N85" i="11"/>
  <c r="N86" i="11"/>
  <c r="N80" i="11"/>
  <c r="N83" i="11"/>
  <c r="N81" i="11"/>
  <c r="N82" i="11"/>
  <c r="N88" i="11"/>
  <c r="E60" i="11"/>
  <c r="E92" i="11" s="1"/>
  <c r="E68" i="11"/>
  <c r="E61" i="11"/>
  <c r="E62" i="11"/>
  <c r="E94" i="11" s="1"/>
  <c r="E63" i="11"/>
  <c r="E100" i="11" s="1"/>
  <c r="E65" i="11"/>
  <c r="E66" i="11"/>
  <c r="E59" i="11"/>
  <c r="E67" i="11"/>
  <c r="E64" i="11"/>
  <c r="E82" i="11"/>
  <c r="E83" i="11"/>
  <c r="E72" i="11"/>
  <c r="E105" i="11" s="1"/>
  <c r="E71" i="11"/>
  <c r="E104" i="11" s="1"/>
  <c r="O105" i="1"/>
  <c r="M79" i="1"/>
  <c r="J105" i="1"/>
  <c r="O71" i="1"/>
  <c r="O104" i="1" s="1"/>
  <c r="E20" i="1"/>
  <c r="J71" i="1"/>
  <c r="J104" i="1" s="1"/>
  <c r="I68" i="1"/>
  <c r="I100" i="1" s="1"/>
  <c r="K72" i="1"/>
  <c r="K105" i="1" s="1"/>
  <c r="K79" i="1"/>
  <c r="F71" i="1"/>
  <c r="F104" i="1" s="1"/>
  <c r="M87" i="1"/>
  <c r="K86" i="1"/>
  <c r="K104" i="1"/>
  <c r="I62" i="1"/>
  <c r="K83" i="1"/>
  <c r="M81" i="1"/>
  <c r="J87" i="1"/>
  <c r="I60" i="1"/>
  <c r="L72" i="1"/>
  <c r="L105" i="1" s="1"/>
  <c r="E72" i="1"/>
  <c r="E105" i="1" s="1"/>
  <c r="L86" i="1"/>
  <c r="I59" i="1"/>
  <c r="I91" i="1" s="1"/>
  <c r="K84" i="1"/>
  <c r="I61" i="1"/>
  <c r="F82" i="11"/>
  <c r="P71" i="11"/>
  <c r="P104" i="11" s="1"/>
  <c r="P72" i="11"/>
  <c r="P105" i="11" s="1"/>
  <c r="O71" i="11"/>
  <c r="O104" i="11" s="1"/>
  <c r="O72" i="11"/>
  <c r="O105" i="11" s="1"/>
  <c r="I105" i="11"/>
  <c r="M72" i="11"/>
  <c r="M105" i="11" s="1"/>
  <c r="M71" i="11"/>
  <c r="M104" i="11" s="1"/>
  <c r="F71" i="11"/>
  <c r="F104" i="11" s="1"/>
  <c r="F72" i="11"/>
  <c r="F105" i="11" s="1"/>
  <c r="J71" i="11"/>
  <c r="J72" i="11"/>
  <c r="J105" i="11" s="1"/>
  <c r="H88" i="11"/>
  <c r="I86" i="11"/>
  <c r="M84" i="11"/>
  <c r="I83" i="11"/>
  <c r="H61" i="11"/>
  <c r="N93" i="11"/>
  <c r="I62" i="11"/>
  <c r="I94" i="11" s="1"/>
  <c r="I66" i="11"/>
  <c r="I68" i="11"/>
  <c r="G82" i="11"/>
  <c r="L88" i="11"/>
  <c r="M87" i="11"/>
  <c r="J86" i="11"/>
  <c r="J83" i="11"/>
  <c r="I80" i="11"/>
  <c r="H60" i="11"/>
  <c r="F67" i="11"/>
  <c r="F87" i="11"/>
  <c r="F80" i="11"/>
  <c r="I85" i="11"/>
  <c r="H82" i="11"/>
  <c r="K80" i="11"/>
  <c r="J93" i="11"/>
  <c r="G85" i="11"/>
  <c r="J88" i="11"/>
  <c r="J82" i="11"/>
  <c r="M80" i="11"/>
  <c r="M100" i="11"/>
  <c r="F59" i="11"/>
  <c r="F91" i="11" s="1"/>
  <c r="G83" i="11"/>
  <c r="G88" i="11"/>
  <c r="G80" i="11"/>
  <c r="J85" i="11"/>
  <c r="M83" i="11"/>
  <c r="I82" i="11"/>
  <c r="L80" i="11"/>
  <c r="L100" i="11"/>
  <c r="H65" i="11"/>
  <c r="G87" i="11"/>
  <c r="K84" i="11"/>
  <c r="G64" i="11"/>
  <c r="G68" i="11"/>
  <c r="H83" i="11"/>
  <c r="L92" i="11"/>
  <c r="H59" i="11"/>
  <c r="H91" i="11" s="1"/>
  <c r="J79" i="11"/>
  <c r="N100" i="11"/>
  <c r="F64" i="11"/>
  <c r="F68" i="11"/>
  <c r="G86" i="11"/>
  <c r="H67" i="11"/>
  <c r="F85" i="11"/>
  <c r="F81" i="11"/>
  <c r="L85" i="11"/>
  <c r="L82" i="11"/>
  <c r="H81" i="11"/>
  <c r="K79" i="11"/>
  <c r="F61" i="11"/>
  <c r="F93" i="11" s="1"/>
  <c r="H63" i="11"/>
  <c r="H100" i="11" s="1"/>
  <c r="F66" i="11"/>
  <c r="G81" i="11"/>
  <c r="M85" i="11"/>
  <c r="M82" i="11"/>
  <c r="I81" i="11"/>
  <c r="L79" i="11"/>
  <c r="F60" i="11"/>
  <c r="F92" i="11" s="1"/>
  <c r="G61" i="11"/>
  <c r="G93" i="11" s="1"/>
  <c r="M91" i="11"/>
  <c r="G66" i="11"/>
  <c r="J87" i="11"/>
  <c r="J81" i="11"/>
  <c r="G60" i="11"/>
  <c r="G92" i="11" s="1"/>
  <c r="J100" i="11"/>
  <c r="H64" i="11"/>
  <c r="H68" i="11"/>
  <c r="M94" i="11"/>
  <c r="H86" i="11"/>
  <c r="L84" i="11"/>
  <c r="L71" i="11"/>
  <c r="L104" i="11" s="1"/>
  <c r="L72" i="11"/>
  <c r="N104" i="11"/>
  <c r="N105" i="11"/>
  <c r="G71" i="11"/>
  <c r="G104" i="11" s="1"/>
  <c r="G72" i="11"/>
  <c r="G105" i="11" s="1"/>
  <c r="Q71" i="11"/>
  <c r="Q104" i="11" s="1"/>
  <c r="Q72" i="11"/>
  <c r="H105" i="11"/>
  <c r="K71" i="11"/>
  <c r="K104" i="11" s="1"/>
  <c r="K72" i="11"/>
  <c r="K105" i="11" s="1"/>
  <c r="L79" i="1"/>
  <c r="N72" i="1"/>
  <c r="N105" i="1" s="1"/>
  <c r="G71" i="1"/>
  <c r="G104" i="1" s="1"/>
  <c r="G72" i="1"/>
  <c r="G105" i="1" s="1"/>
  <c r="M72" i="1"/>
  <c r="M105" i="1" s="1"/>
  <c r="M71" i="1"/>
  <c r="M104" i="1" s="1"/>
  <c r="I65" i="1"/>
  <c r="I97" i="1" s="1"/>
  <c r="K81" i="1"/>
  <c r="L81" i="1"/>
  <c r="J81" i="1"/>
  <c r="J86" i="1"/>
  <c r="Q72" i="1"/>
  <c r="Q105" i="1" s="1"/>
  <c r="Q71" i="1"/>
  <c r="Q104" i="1" s="1"/>
  <c r="L84" i="1"/>
  <c r="I71" i="1"/>
  <c r="I104" i="1" s="1"/>
  <c r="I72" i="1"/>
  <c r="I105" i="1" s="1"/>
  <c r="J85" i="1"/>
  <c r="M84" i="1"/>
  <c r="J83" i="1"/>
  <c r="J82" i="1"/>
  <c r="K88" i="1"/>
  <c r="I67" i="1"/>
  <c r="I99" i="1" s="1"/>
  <c r="K80" i="1"/>
  <c r="L87" i="1"/>
  <c r="L104" i="1"/>
  <c r="H72" i="1"/>
  <c r="H105" i="1" s="1"/>
  <c r="H71" i="1"/>
  <c r="K85" i="1"/>
  <c r="J80" i="1"/>
  <c r="J88" i="1"/>
  <c r="L80" i="1"/>
  <c r="M85" i="1"/>
  <c r="M88" i="1"/>
  <c r="I66" i="1"/>
  <c r="I98" i="1" s="1"/>
  <c r="L83" i="1"/>
  <c r="L85" i="1"/>
  <c r="M86" i="1"/>
  <c r="L88" i="1"/>
  <c r="I64" i="1"/>
  <c r="I96" i="1" s="1"/>
  <c r="J84" i="1"/>
  <c r="L82" i="1"/>
  <c r="I63" i="1"/>
  <c r="M80" i="1"/>
  <c r="K87" i="1"/>
  <c r="J79" i="1"/>
  <c r="M82" i="1"/>
  <c r="M83" i="1"/>
  <c r="P72" i="1"/>
  <c r="P105" i="1" s="1"/>
  <c r="P71" i="1"/>
  <c r="P104" i="1" s="1"/>
  <c r="E104" i="1"/>
  <c r="N104" i="1"/>
  <c r="F105" i="1"/>
  <c r="E47" i="1" l="1"/>
  <c r="E79" i="1" s="1"/>
  <c r="E46" i="1"/>
  <c r="A5" i="3"/>
  <c r="E15" i="3" s="1"/>
  <c r="A7" i="3"/>
  <c r="A6" i="3"/>
  <c r="N15" i="3" s="1"/>
  <c r="E20" i="9"/>
  <c r="G17" i="9"/>
  <c r="G9" i="9"/>
  <c r="E12" i="9"/>
  <c r="G12" i="9" s="1"/>
  <c r="N70" i="11"/>
  <c r="N75" i="11" s="1"/>
  <c r="N46" i="1"/>
  <c r="P70" i="11"/>
  <c r="P75" i="11" s="1"/>
  <c r="E70" i="11"/>
  <c r="H44" i="1"/>
  <c r="F44" i="1"/>
  <c r="Q70" i="11"/>
  <c r="Q75" i="11" s="1"/>
  <c r="Q105" i="11"/>
  <c r="M46" i="1"/>
  <c r="G44" i="1"/>
  <c r="J46" i="1"/>
  <c r="K46" i="1"/>
  <c r="L46" i="1"/>
  <c r="O70" i="11"/>
  <c r="O75" i="11" s="1"/>
  <c r="O70" i="1"/>
  <c r="O75" i="1" s="1"/>
  <c r="W63" i="11"/>
  <c r="D36" i="6" s="1"/>
  <c r="V47" i="11"/>
  <c r="C15" i="6" s="1"/>
  <c r="Q70" i="1"/>
  <c r="Q103" i="1" s="1"/>
  <c r="Q106" i="1" s="1"/>
  <c r="Q107" i="1" s="1"/>
  <c r="Q109" i="1" s="1"/>
  <c r="W56" i="1"/>
  <c r="D14" i="6" s="1"/>
  <c r="W50" i="1"/>
  <c r="D8" i="6" s="1"/>
  <c r="J89" i="1"/>
  <c r="J108" i="1" s="1"/>
  <c r="W55" i="1"/>
  <c r="D13" i="6" s="1"/>
  <c r="E83" i="1"/>
  <c r="I101" i="1"/>
  <c r="R71" i="1"/>
  <c r="H104" i="1"/>
  <c r="I89" i="1"/>
  <c r="I108" i="1" s="1"/>
  <c r="W51" i="1"/>
  <c r="D9" i="6" s="1"/>
  <c r="W54" i="1"/>
  <c r="D12" i="6" s="1"/>
  <c r="W53" i="1"/>
  <c r="D11" i="6" s="1"/>
  <c r="L89" i="1"/>
  <c r="L108" i="1" s="1"/>
  <c r="M89" i="1"/>
  <c r="M108" i="1" s="1"/>
  <c r="K82" i="1"/>
  <c r="K89" i="1" s="1"/>
  <c r="K108" i="1" s="1"/>
  <c r="H79" i="11"/>
  <c r="I67" i="11"/>
  <c r="V67" i="11" s="1"/>
  <c r="F62" i="11"/>
  <c r="F94" i="11" s="1"/>
  <c r="K85" i="11"/>
  <c r="G67" i="11"/>
  <c r="G79" i="11"/>
  <c r="N87" i="11"/>
  <c r="V68" i="11"/>
  <c r="I61" i="11"/>
  <c r="I93" i="11" s="1"/>
  <c r="N84" i="11"/>
  <c r="E87" i="11"/>
  <c r="W64" i="11"/>
  <c r="H80" i="11"/>
  <c r="F84" i="11"/>
  <c r="H66" i="11"/>
  <c r="F86" i="11"/>
  <c r="M79" i="11"/>
  <c r="I63" i="11"/>
  <c r="I100" i="11" s="1"/>
  <c r="I87" i="11"/>
  <c r="G62" i="11"/>
  <c r="G94" i="11" s="1"/>
  <c r="H87" i="11"/>
  <c r="M88" i="11"/>
  <c r="L94" i="11"/>
  <c r="M93" i="11"/>
  <c r="L93" i="11"/>
  <c r="J92" i="11"/>
  <c r="I65" i="11"/>
  <c r="V65" i="11" s="1"/>
  <c r="E93" i="11"/>
  <c r="M86" i="11"/>
  <c r="G65" i="11"/>
  <c r="J80" i="11"/>
  <c r="I88" i="11"/>
  <c r="N92" i="11"/>
  <c r="N101" i="11" s="1"/>
  <c r="H85" i="11"/>
  <c r="I59" i="11"/>
  <c r="I91" i="11" s="1"/>
  <c r="L81" i="11"/>
  <c r="K91" i="11"/>
  <c r="W50" i="11"/>
  <c r="D18" i="6" s="1"/>
  <c r="F83" i="11"/>
  <c r="F63" i="11"/>
  <c r="F100" i="11" s="1"/>
  <c r="L83" i="11"/>
  <c r="E88" i="11"/>
  <c r="J91" i="11"/>
  <c r="M81" i="11"/>
  <c r="U48" i="11"/>
  <c r="B16" i="6" s="1"/>
  <c r="I64" i="11"/>
  <c r="V64" i="11" s="1"/>
  <c r="M92" i="11"/>
  <c r="L87" i="11"/>
  <c r="U49" i="11"/>
  <c r="B17" i="6" s="1"/>
  <c r="K93" i="11"/>
  <c r="K88" i="11"/>
  <c r="H62" i="11"/>
  <c r="H94" i="11" s="1"/>
  <c r="W65" i="11"/>
  <c r="J84" i="11"/>
  <c r="L91" i="11"/>
  <c r="I84" i="11"/>
  <c r="G63" i="11"/>
  <c r="G100" i="11" s="1"/>
  <c r="G59" i="11"/>
  <c r="G91" i="11" s="1"/>
  <c r="E91" i="11"/>
  <c r="L86" i="11"/>
  <c r="U64" i="11"/>
  <c r="K94" i="11"/>
  <c r="H84" i="11"/>
  <c r="F88" i="11"/>
  <c r="I60" i="11"/>
  <c r="I92" i="11" s="1"/>
  <c r="K86" i="11"/>
  <c r="F65" i="11"/>
  <c r="J94" i="11"/>
  <c r="K83" i="11"/>
  <c r="G84" i="11"/>
  <c r="W66" i="11"/>
  <c r="N79" i="11"/>
  <c r="W68" i="11"/>
  <c r="W48" i="11"/>
  <c r="D16" i="6" s="1"/>
  <c r="H92" i="11"/>
  <c r="U60" i="11"/>
  <c r="B33" i="6" s="1"/>
  <c r="V51" i="11"/>
  <c r="C19" i="6" s="1"/>
  <c r="U53" i="11"/>
  <c r="B21" i="6" s="1"/>
  <c r="E85" i="11"/>
  <c r="E81" i="11"/>
  <c r="K81" i="11"/>
  <c r="U66" i="11"/>
  <c r="E79" i="11"/>
  <c r="K92" i="11"/>
  <c r="E86" i="11"/>
  <c r="I79" i="11"/>
  <c r="V54" i="11"/>
  <c r="C22" i="6" s="1"/>
  <c r="K100" i="11"/>
  <c r="U50" i="11"/>
  <c r="B18" i="6" s="1"/>
  <c r="L105" i="11"/>
  <c r="V50" i="11"/>
  <c r="C18" i="6" s="1"/>
  <c r="V49" i="11"/>
  <c r="C17" i="6" s="1"/>
  <c r="U68" i="11"/>
  <c r="K87" i="11"/>
  <c r="H93" i="11"/>
  <c r="J104" i="11"/>
  <c r="F79" i="11"/>
  <c r="R72" i="11"/>
  <c r="R71" i="11"/>
  <c r="P70" i="1"/>
  <c r="R72" i="1"/>
  <c r="I70" i="1"/>
  <c r="I75" i="1" s="1"/>
  <c r="N85" i="1"/>
  <c r="W52" i="1"/>
  <c r="D10" i="6" s="1"/>
  <c r="N83" i="1"/>
  <c r="N81" i="1"/>
  <c r="N80" i="1"/>
  <c r="W49" i="1"/>
  <c r="D7" i="6" s="1"/>
  <c r="W47" i="1"/>
  <c r="D5" i="6" s="1"/>
  <c r="W48" i="1"/>
  <c r="D6" i="6" s="1"/>
  <c r="N88" i="1"/>
  <c r="J59" i="1" l="1"/>
  <c r="J91" i="1" s="1"/>
  <c r="J64" i="1"/>
  <c r="J96" i="1" s="1"/>
  <c r="J61" i="1"/>
  <c r="J68" i="1"/>
  <c r="J100" i="1" s="1"/>
  <c r="J65" i="1"/>
  <c r="J97" i="1" s="1"/>
  <c r="J62" i="1"/>
  <c r="J63" i="1"/>
  <c r="J66" i="1"/>
  <c r="J98" i="1" s="1"/>
  <c r="J67" i="1"/>
  <c r="J99" i="1" s="1"/>
  <c r="J60" i="1"/>
  <c r="M59" i="1"/>
  <c r="M91" i="1" s="1"/>
  <c r="M61" i="1"/>
  <c r="M62" i="1"/>
  <c r="M65" i="1"/>
  <c r="M97" i="1" s="1"/>
  <c r="M60" i="1"/>
  <c r="M63" i="1"/>
  <c r="M64" i="1"/>
  <c r="M96" i="1" s="1"/>
  <c r="M67" i="1"/>
  <c r="M99" i="1" s="1"/>
  <c r="M68" i="1"/>
  <c r="M100" i="1" s="1"/>
  <c r="M66" i="1"/>
  <c r="M98" i="1" s="1"/>
  <c r="N59" i="1"/>
  <c r="N91" i="1" s="1"/>
  <c r="N64" i="1"/>
  <c r="N96" i="1" s="1"/>
  <c r="N61" i="1"/>
  <c r="N68" i="1"/>
  <c r="N100" i="1" s="1"/>
  <c r="N60" i="1"/>
  <c r="N65" i="1"/>
  <c r="N97" i="1" s="1"/>
  <c r="N62" i="1"/>
  <c r="N63" i="1"/>
  <c r="N66" i="1"/>
  <c r="N98" i="1" s="1"/>
  <c r="N67" i="1"/>
  <c r="N99" i="1" s="1"/>
  <c r="L59" i="1"/>
  <c r="L91" i="1" s="1"/>
  <c r="L66" i="1"/>
  <c r="L98" i="1" s="1"/>
  <c r="L63" i="1"/>
  <c r="L60" i="1"/>
  <c r="L61" i="1"/>
  <c r="L67" i="1"/>
  <c r="L99" i="1" s="1"/>
  <c r="L64" i="1"/>
  <c r="L96" i="1" s="1"/>
  <c r="L65" i="1"/>
  <c r="L97" i="1" s="1"/>
  <c r="L62" i="1"/>
  <c r="L68" i="1"/>
  <c r="L100" i="1" s="1"/>
  <c r="G56" i="1"/>
  <c r="G88" i="1" s="1"/>
  <c r="G49" i="1"/>
  <c r="G81" i="1" s="1"/>
  <c r="G51" i="1"/>
  <c r="G83" i="1" s="1"/>
  <c r="G55" i="1"/>
  <c r="G87" i="1" s="1"/>
  <c r="G53" i="1"/>
  <c r="G85" i="1" s="1"/>
  <c r="G54" i="1"/>
  <c r="G86" i="1" s="1"/>
  <c r="G52" i="1"/>
  <c r="G84" i="1" s="1"/>
  <c r="G50" i="1"/>
  <c r="G82" i="1" s="1"/>
  <c r="G48" i="1"/>
  <c r="G80" i="1" s="1"/>
  <c r="F46" i="1"/>
  <c r="F50" i="1"/>
  <c r="F49" i="1"/>
  <c r="F55" i="1"/>
  <c r="F54" i="1"/>
  <c r="F52" i="1"/>
  <c r="F56" i="1"/>
  <c r="F48" i="1"/>
  <c r="F53" i="1"/>
  <c r="F51" i="1"/>
  <c r="K59" i="1"/>
  <c r="K91" i="1" s="1"/>
  <c r="K60" i="1"/>
  <c r="K67" i="1"/>
  <c r="K99" i="1" s="1"/>
  <c r="K63" i="1"/>
  <c r="K61" i="1"/>
  <c r="K62" i="1"/>
  <c r="K68" i="1"/>
  <c r="K100" i="1" s="1"/>
  <c r="K65" i="1"/>
  <c r="K66" i="1"/>
  <c r="K64" i="1"/>
  <c r="K96" i="1" s="1"/>
  <c r="H53" i="1"/>
  <c r="H52" i="1"/>
  <c r="H48" i="1"/>
  <c r="H55" i="1"/>
  <c r="H51" i="1"/>
  <c r="H50" i="1"/>
  <c r="H49" i="1"/>
  <c r="H56" i="1"/>
  <c r="H54" i="1"/>
  <c r="E59" i="1"/>
  <c r="E91" i="1" s="1"/>
  <c r="E68" i="1"/>
  <c r="E100" i="1" s="1"/>
  <c r="E64" i="1"/>
  <c r="E96" i="1" s="1"/>
  <c r="E61" i="1"/>
  <c r="E65" i="1"/>
  <c r="E97" i="1" s="1"/>
  <c r="E63" i="1"/>
  <c r="E66" i="1"/>
  <c r="E98" i="1" s="1"/>
  <c r="E67" i="1"/>
  <c r="E99" i="1" s="1"/>
  <c r="E60" i="1"/>
  <c r="E62" i="1"/>
  <c r="S15" i="3"/>
  <c r="E89" i="1"/>
  <c r="E108" i="1" s="1"/>
  <c r="H46" i="1"/>
  <c r="H47" i="1"/>
  <c r="G46" i="1"/>
  <c r="G47" i="1"/>
  <c r="F59" i="1"/>
  <c r="F47" i="1"/>
  <c r="E75" i="11"/>
  <c r="P20" i="3"/>
  <c r="P22" i="3"/>
  <c r="P30" i="3"/>
  <c r="N38" i="3"/>
  <c r="P34" i="3"/>
  <c r="P33" i="3"/>
  <c r="P28" i="3"/>
  <c r="P25" i="3"/>
  <c r="P32" i="3"/>
  <c r="P24" i="3"/>
  <c r="P26" i="3"/>
  <c r="P17" i="3"/>
  <c r="P18" i="3"/>
  <c r="P19" i="3"/>
  <c r="P29" i="3"/>
  <c r="P21" i="3"/>
  <c r="P23" i="3"/>
  <c r="G24" i="3"/>
  <c r="G32" i="3"/>
  <c r="G26" i="3"/>
  <c r="G22" i="3"/>
  <c r="G17" i="3"/>
  <c r="G25" i="3"/>
  <c r="G30" i="3"/>
  <c r="G18" i="3"/>
  <c r="G33" i="3"/>
  <c r="G28" i="3"/>
  <c r="G23" i="3"/>
  <c r="G21" i="3"/>
  <c r="G19" i="3"/>
  <c r="E38" i="3"/>
  <c r="G34" i="3"/>
  <c r="G29" i="3"/>
  <c r="G20" i="3"/>
  <c r="P103" i="11"/>
  <c r="P106" i="11" s="1"/>
  <c r="P107" i="11" s="1"/>
  <c r="P109" i="11" s="1"/>
  <c r="O103" i="11"/>
  <c r="O106" i="11" s="1"/>
  <c r="O107" i="11" s="1"/>
  <c r="O109" i="11" s="1"/>
  <c r="Q103" i="11"/>
  <c r="Q106" i="11" s="1"/>
  <c r="Q107" i="11" s="1"/>
  <c r="Q109" i="11" s="1"/>
  <c r="U59" i="11"/>
  <c r="B32" i="6" s="1"/>
  <c r="M101" i="11"/>
  <c r="R68" i="11"/>
  <c r="V61" i="11"/>
  <c r="C34" i="6" s="1"/>
  <c r="G101" i="11"/>
  <c r="V66" i="11"/>
  <c r="G89" i="11"/>
  <c r="G108" i="11" s="1"/>
  <c r="O103" i="1"/>
  <c r="O106" i="1" s="1"/>
  <c r="O107" i="1" s="1"/>
  <c r="O109" i="1" s="1"/>
  <c r="J89" i="11"/>
  <c r="J108" i="11" s="1"/>
  <c r="R50" i="11"/>
  <c r="M89" i="11"/>
  <c r="M108" i="11" s="1"/>
  <c r="R47" i="11"/>
  <c r="W62" i="11"/>
  <c r="D35" i="6" s="1"/>
  <c r="I101" i="11"/>
  <c r="N89" i="11"/>
  <c r="N108" i="11" s="1"/>
  <c r="U47" i="11"/>
  <c r="B15" i="6" s="1"/>
  <c r="W61" i="11"/>
  <c r="D34" i="6" s="1"/>
  <c r="V59" i="11"/>
  <c r="C32" i="6" s="1"/>
  <c r="V62" i="11"/>
  <c r="C35" i="6" s="1"/>
  <c r="U65" i="11"/>
  <c r="R52" i="11"/>
  <c r="F101" i="11"/>
  <c r="L101" i="11"/>
  <c r="W67" i="11"/>
  <c r="W52" i="11"/>
  <c r="D20" i="6" s="1"/>
  <c r="R56" i="11"/>
  <c r="F89" i="11"/>
  <c r="F108" i="11" s="1"/>
  <c r="V63" i="11"/>
  <c r="C36" i="6" s="1"/>
  <c r="V56" i="11"/>
  <c r="C24" i="6" s="1"/>
  <c r="R67" i="11"/>
  <c r="E101" i="11"/>
  <c r="H89" i="11"/>
  <c r="H108" i="11" s="1"/>
  <c r="R60" i="11"/>
  <c r="H70" i="11"/>
  <c r="H75" i="11" s="1"/>
  <c r="U51" i="11"/>
  <c r="B19" i="6" s="1"/>
  <c r="M70" i="11"/>
  <c r="M75" i="11" s="1"/>
  <c r="W56" i="11"/>
  <c r="D24" i="6" s="1"/>
  <c r="H101" i="11"/>
  <c r="U55" i="11"/>
  <c r="B23" i="6" s="1"/>
  <c r="R63" i="11"/>
  <c r="W47" i="11"/>
  <c r="D15" i="6" s="1"/>
  <c r="W53" i="11"/>
  <c r="D21" i="6" s="1"/>
  <c r="J101" i="11"/>
  <c r="U54" i="11"/>
  <c r="B22" i="6" s="1"/>
  <c r="L89" i="11"/>
  <c r="L108" i="11" s="1"/>
  <c r="R66" i="11"/>
  <c r="I103" i="1"/>
  <c r="I106" i="1" s="1"/>
  <c r="I107" i="1" s="1"/>
  <c r="I109" i="1" s="1"/>
  <c r="P103" i="1"/>
  <c r="P106" i="1" s="1"/>
  <c r="P107" i="1" s="1"/>
  <c r="P109" i="1" s="1"/>
  <c r="R61" i="11"/>
  <c r="U61" i="11"/>
  <c r="B34" i="6" s="1"/>
  <c r="K70" i="11"/>
  <c r="K103" i="11" s="1"/>
  <c r="K106" i="11" s="1"/>
  <c r="I70" i="11"/>
  <c r="I75" i="11" s="1"/>
  <c r="R49" i="11"/>
  <c r="R64" i="11"/>
  <c r="R65" i="11"/>
  <c r="V55" i="11"/>
  <c r="C23" i="6" s="1"/>
  <c r="E80" i="11"/>
  <c r="V48" i="11"/>
  <c r="C16" i="6" s="1"/>
  <c r="I89" i="11"/>
  <c r="I108" i="11" s="1"/>
  <c r="W60" i="11"/>
  <c r="D33" i="6" s="1"/>
  <c r="K82" i="11"/>
  <c r="K89" i="11" s="1"/>
  <c r="K108" i="11" s="1"/>
  <c r="R51" i="11"/>
  <c r="R53" i="11"/>
  <c r="U63" i="11"/>
  <c r="B36" i="6" s="1"/>
  <c r="W51" i="11"/>
  <c r="D19" i="6" s="1"/>
  <c r="K101" i="11"/>
  <c r="W59" i="11"/>
  <c r="D32" i="6" s="1"/>
  <c r="J70" i="11"/>
  <c r="J75" i="11" s="1"/>
  <c r="W55" i="11"/>
  <c r="D23" i="6" s="1"/>
  <c r="G70" i="11"/>
  <c r="G103" i="11" s="1"/>
  <c r="G106" i="11" s="1"/>
  <c r="L70" i="11"/>
  <c r="U52" i="11"/>
  <c r="B20" i="6" s="1"/>
  <c r="E84" i="11"/>
  <c r="R59" i="11"/>
  <c r="R48" i="11"/>
  <c r="N103" i="11"/>
  <c r="N106" i="11" s="1"/>
  <c r="N107" i="11" s="1"/>
  <c r="U67" i="11"/>
  <c r="U62" i="11"/>
  <c r="B35" i="6" s="1"/>
  <c r="W54" i="11"/>
  <c r="D22" i="6" s="1"/>
  <c r="U56" i="11"/>
  <c r="B24" i="6" s="1"/>
  <c r="W49" i="11"/>
  <c r="D17" i="6" s="1"/>
  <c r="E103" i="11"/>
  <c r="E106" i="11" s="1"/>
  <c r="R54" i="11"/>
  <c r="R55" i="11"/>
  <c r="V53" i="11"/>
  <c r="C21" i="6" s="1"/>
  <c r="R62" i="11"/>
  <c r="V52" i="11"/>
  <c r="C20" i="6" s="1"/>
  <c r="F70" i="11"/>
  <c r="F75" i="11" s="1"/>
  <c r="V60" i="11"/>
  <c r="C33" i="6" s="1"/>
  <c r="N89" i="1"/>
  <c r="N108" i="1" s="1"/>
  <c r="J70" i="1" l="1"/>
  <c r="J75" i="1" s="1"/>
  <c r="K70" i="1"/>
  <c r="K75" i="1" s="1"/>
  <c r="L70" i="1"/>
  <c r="L75" i="1" s="1"/>
  <c r="N70" i="1"/>
  <c r="N75" i="1" s="1"/>
  <c r="W65" i="1"/>
  <c r="K97" i="1"/>
  <c r="W66" i="1"/>
  <c r="K98" i="1"/>
  <c r="W68" i="1"/>
  <c r="H85" i="1"/>
  <c r="V53" i="1"/>
  <c r="C11" i="6" s="1"/>
  <c r="N101" i="1"/>
  <c r="W63" i="1"/>
  <c r="D31" i="6" s="1"/>
  <c r="U62" i="1"/>
  <c r="B30" i="6" s="1"/>
  <c r="W60" i="1"/>
  <c r="D28" i="6" s="1"/>
  <c r="L101" i="1"/>
  <c r="H88" i="1"/>
  <c r="V56" i="1"/>
  <c r="C14" i="6" s="1"/>
  <c r="F87" i="1"/>
  <c r="R55" i="1"/>
  <c r="U55" i="1"/>
  <c r="B13" i="6" s="1"/>
  <c r="H80" i="1"/>
  <c r="V48" i="1"/>
  <c r="C6" i="6" s="1"/>
  <c r="W62" i="1"/>
  <c r="D30" i="6" s="1"/>
  <c r="R49" i="1"/>
  <c r="U49" i="1"/>
  <c r="B7" i="6" s="1"/>
  <c r="F81" i="1"/>
  <c r="W67" i="1"/>
  <c r="F83" i="1"/>
  <c r="U51" i="1"/>
  <c r="B9" i="6" s="1"/>
  <c r="R51" i="1"/>
  <c r="F88" i="1"/>
  <c r="U56" i="1"/>
  <c r="B14" i="6" s="1"/>
  <c r="R56" i="1"/>
  <c r="M70" i="1"/>
  <c r="M103" i="1" s="1"/>
  <c r="M106" i="1" s="1"/>
  <c r="H59" i="1"/>
  <c r="V59" i="1" s="1"/>
  <c r="C27" i="6" s="1"/>
  <c r="H66" i="1"/>
  <c r="H64" i="1"/>
  <c r="H61" i="1"/>
  <c r="H67" i="1"/>
  <c r="H68" i="1"/>
  <c r="H60" i="1"/>
  <c r="H65" i="1"/>
  <c r="H63" i="1"/>
  <c r="H62" i="1"/>
  <c r="H82" i="1"/>
  <c r="V50" i="1"/>
  <c r="C8" i="6" s="1"/>
  <c r="F82" i="1"/>
  <c r="U50" i="1"/>
  <c r="B8" i="6" s="1"/>
  <c r="R50" i="1"/>
  <c r="H84" i="1"/>
  <c r="V52" i="1"/>
  <c r="C10" i="6" s="1"/>
  <c r="M101" i="1"/>
  <c r="F85" i="1"/>
  <c r="U53" i="1"/>
  <c r="B11" i="6" s="1"/>
  <c r="R53" i="1"/>
  <c r="V54" i="1"/>
  <c r="C12" i="6" s="1"/>
  <c r="H86" i="1"/>
  <c r="G59" i="1"/>
  <c r="G91" i="1" s="1"/>
  <c r="G60" i="1"/>
  <c r="G65" i="1"/>
  <c r="G97" i="1" s="1"/>
  <c r="G67" i="1"/>
  <c r="G99" i="1" s="1"/>
  <c r="G63" i="1"/>
  <c r="G64" i="1"/>
  <c r="G96" i="1" s="1"/>
  <c r="G62" i="1"/>
  <c r="G61" i="1"/>
  <c r="G68" i="1"/>
  <c r="G100" i="1" s="1"/>
  <c r="G66" i="1"/>
  <c r="G98" i="1" s="1"/>
  <c r="H83" i="1"/>
  <c r="V51" i="1"/>
  <c r="C9" i="6" s="1"/>
  <c r="F61" i="1"/>
  <c r="F63" i="1"/>
  <c r="F67" i="1"/>
  <c r="F99" i="1" s="1"/>
  <c r="F62" i="1"/>
  <c r="F64" i="1"/>
  <c r="F96" i="1" s="1"/>
  <c r="F68" i="1"/>
  <c r="F100" i="1" s="1"/>
  <c r="F65" i="1"/>
  <c r="F66" i="1"/>
  <c r="F60" i="1"/>
  <c r="W64" i="1"/>
  <c r="W61" i="1"/>
  <c r="D29" i="6" s="1"/>
  <c r="F80" i="1"/>
  <c r="R48" i="1"/>
  <c r="U48" i="1"/>
  <c r="B6" i="6" s="1"/>
  <c r="F84" i="1"/>
  <c r="U52" i="1"/>
  <c r="B10" i="6" s="1"/>
  <c r="R52" i="1"/>
  <c r="F86" i="1"/>
  <c r="U54" i="1"/>
  <c r="B12" i="6" s="1"/>
  <c r="R54" i="1"/>
  <c r="V49" i="1"/>
  <c r="C7" i="6" s="1"/>
  <c r="H81" i="1"/>
  <c r="E70" i="1"/>
  <c r="E75" i="1" s="1"/>
  <c r="W59" i="1"/>
  <c r="D27" i="6" s="1"/>
  <c r="H87" i="1"/>
  <c r="V55" i="1"/>
  <c r="C13" i="6" s="1"/>
  <c r="J101" i="1"/>
  <c r="J103" i="1"/>
  <c r="J106" i="1" s="1"/>
  <c r="P36" i="3"/>
  <c r="G36" i="3"/>
  <c r="N103" i="1"/>
  <c r="N106" i="1" s="1"/>
  <c r="L103" i="1"/>
  <c r="L106" i="1" s="1"/>
  <c r="K103" i="1"/>
  <c r="K106" i="1" s="1"/>
  <c r="G79" i="1"/>
  <c r="G89" i="1" s="1"/>
  <c r="G108" i="1" s="1"/>
  <c r="F79" i="1"/>
  <c r="R47" i="1"/>
  <c r="U47" i="1"/>
  <c r="F91" i="1"/>
  <c r="H79" i="1"/>
  <c r="V47" i="1"/>
  <c r="R70" i="11"/>
  <c r="N109" i="11"/>
  <c r="E107" i="11"/>
  <c r="G107" i="11"/>
  <c r="G109" i="11" s="1"/>
  <c r="H103" i="11"/>
  <c r="H106" i="11" s="1"/>
  <c r="H107" i="11" s="1"/>
  <c r="H109" i="11" s="1"/>
  <c r="F103" i="11"/>
  <c r="F106" i="11" s="1"/>
  <c r="F107" i="11" s="1"/>
  <c r="F109" i="11" s="1"/>
  <c r="M103" i="11"/>
  <c r="M106" i="11" s="1"/>
  <c r="M107" i="11" s="1"/>
  <c r="M109" i="11" s="1"/>
  <c r="U69" i="11"/>
  <c r="G75" i="11"/>
  <c r="V69" i="11"/>
  <c r="K107" i="11"/>
  <c r="K109" i="11" s="1"/>
  <c r="J103" i="11"/>
  <c r="J106" i="11" s="1"/>
  <c r="J107" i="11" s="1"/>
  <c r="J109" i="11" s="1"/>
  <c r="K75" i="11"/>
  <c r="I103" i="11"/>
  <c r="I106" i="11" s="1"/>
  <c r="I107" i="11" s="1"/>
  <c r="I109" i="11" s="1"/>
  <c r="W69" i="11"/>
  <c r="L75" i="11"/>
  <c r="L103" i="11"/>
  <c r="L106" i="11" s="1"/>
  <c r="L107" i="11" s="1"/>
  <c r="L109" i="11" s="1"/>
  <c r="E89" i="11"/>
  <c r="E108" i="11" s="1"/>
  <c r="R61" i="1" l="1"/>
  <c r="D39" i="6"/>
  <c r="V68" i="1"/>
  <c r="H100" i="1"/>
  <c r="U68" i="1"/>
  <c r="V64" i="1"/>
  <c r="H96" i="1"/>
  <c r="V65" i="1"/>
  <c r="H97" i="1"/>
  <c r="G101" i="1"/>
  <c r="R66" i="1"/>
  <c r="F98" i="1"/>
  <c r="V67" i="1"/>
  <c r="H99" i="1"/>
  <c r="U67" i="1"/>
  <c r="U64" i="1"/>
  <c r="V66" i="1"/>
  <c r="H98" i="1"/>
  <c r="R65" i="1"/>
  <c r="F97" i="1"/>
  <c r="F101" i="1" s="1"/>
  <c r="J107" i="1"/>
  <c r="J109" i="1" s="1"/>
  <c r="M107" i="1"/>
  <c r="M109" i="1" s="1"/>
  <c r="L107" i="1"/>
  <c r="L109" i="1" s="1"/>
  <c r="N107" i="1"/>
  <c r="N109" i="1" s="1"/>
  <c r="V61" i="1"/>
  <c r="C29" i="6" s="1"/>
  <c r="K101" i="1"/>
  <c r="K107" i="1" s="1"/>
  <c r="K109" i="1" s="1"/>
  <c r="H70" i="1"/>
  <c r="H91" i="1"/>
  <c r="U65" i="1"/>
  <c r="R67" i="1"/>
  <c r="R62" i="1"/>
  <c r="U59" i="1"/>
  <c r="B27" i="6" s="1"/>
  <c r="R60" i="1"/>
  <c r="R68" i="1"/>
  <c r="F70" i="1"/>
  <c r="F75" i="1" s="1"/>
  <c r="F89" i="1"/>
  <c r="F108" i="1" s="1"/>
  <c r="V62" i="1"/>
  <c r="C30" i="6" s="1"/>
  <c r="U60" i="1"/>
  <c r="B28" i="6" s="1"/>
  <c r="U66" i="1"/>
  <c r="U63" i="1"/>
  <c r="B31" i="6" s="1"/>
  <c r="V63" i="1"/>
  <c r="C31" i="6" s="1"/>
  <c r="E101" i="1"/>
  <c r="R59" i="1"/>
  <c r="R63" i="1"/>
  <c r="G70" i="1"/>
  <c r="G103" i="1" s="1"/>
  <c r="G106" i="1" s="1"/>
  <c r="E103" i="1"/>
  <c r="E106" i="1" s="1"/>
  <c r="M75" i="1"/>
  <c r="R64" i="1"/>
  <c r="H89" i="1"/>
  <c r="H108" i="1" s="1"/>
  <c r="W69" i="1"/>
  <c r="U61" i="1"/>
  <c r="B29" i="6" s="1"/>
  <c r="V60" i="1"/>
  <c r="C28" i="6" s="1"/>
  <c r="B5" i="6"/>
  <c r="H75" i="1"/>
  <c r="H103" i="1"/>
  <c r="H106" i="1" s="1"/>
  <c r="C5" i="6"/>
  <c r="E109" i="11"/>
  <c r="G107" i="1" l="1"/>
  <c r="G109" i="1" s="1"/>
  <c r="V69" i="1"/>
  <c r="C39" i="6"/>
  <c r="R70" i="1"/>
  <c r="F103" i="1"/>
  <c r="F106" i="1" s="1"/>
  <c r="G75" i="1"/>
  <c r="E107" i="1"/>
  <c r="E109" i="1" s="1"/>
  <c r="B39" i="6"/>
  <c r="F107" i="1"/>
  <c r="F109" i="1" s="1"/>
  <c r="U69" i="1"/>
  <c r="H101" i="1"/>
  <c r="H107" i="1" s="1"/>
  <c r="H109" i="1" s="1"/>
  <c r="Q75" i="1"/>
  <c r="P7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15" authorId="0" shapeId="0" xr:uid="{00000000-0006-0000-0200-000001000000}">
      <text>
        <r>
          <rPr>
            <b/>
            <sz val="8"/>
            <color indexed="81"/>
            <rFont val="Tahoma"/>
            <family val="2"/>
          </rPr>
          <t>Administrator:</t>
        </r>
        <r>
          <rPr>
            <sz val="8"/>
            <color indexed="81"/>
            <rFont val="Tahoma"/>
            <family val="2"/>
          </rPr>
          <t xml:space="preserve">
% of academic salary paid on this appointment</t>
        </r>
      </text>
    </comment>
    <comment ref="N15" authorId="0" shapeId="0" xr:uid="{00000000-0006-0000-0200-000002000000}">
      <text>
        <r>
          <rPr>
            <b/>
            <sz val="8"/>
            <color indexed="81"/>
            <rFont val="Tahoma"/>
            <family val="2"/>
          </rPr>
          <t>Administrator:</t>
        </r>
        <r>
          <rPr>
            <sz val="8"/>
            <color indexed="81"/>
            <rFont val="Tahoma"/>
            <family val="2"/>
          </rPr>
          <t xml:space="preserve">
% of academic salary paid on this appointment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Deborah L Cundiff</author>
    <author>Administrator</author>
  </authors>
  <commentList>
    <comment ref="C26" authorId="0" shapeId="0" xr:uid="{00000000-0006-0000-0300-000001000000}">
      <text>
        <r>
          <rPr>
            <b/>
            <sz val="9"/>
            <color indexed="81"/>
            <rFont val="Tahoma"/>
            <family val="2"/>
          </rPr>
          <t>Administrator:</t>
        </r>
        <r>
          <rPr>
            <sz val="9"/>
            <color indexed="81"/>
            <rFont val="Tahoma"/>
            <family val="2"/>
          </rPr>
          <t xml:space="preserve">
If sponsor is NIH, enter Yes.  Otherwise leave blank or enter N.</t>
        </r>
      </text>
    </comment>
    <comment ref="E44" authorId="1" shapeId="0" xr:uid="{00000000-0006-0000-0300-000002000000}">
      <text>
        <r>
          <rPr>
            <b/>
            <sz val="8"/>
            <color indexed="81"/>
            <rFont val="Tahoma"/>
            <family val="2"/>
          </rPr>
          <t>Administrator:</t>
        </r>
        <r>
          <rPr>
            <sz val="8"/>
            <color indexed="81"/>
            <rFont val="Tahoma"/>
            <family val="2"/>
          </rPr>
          <t xml:space="preserve">
divide by # of weekdays in month times # of weekdays in September (1Q only)</t>
        </r>
      </text>
    </comment>
    <comment ref="N44" authorId="1" shapeId="0" xr:uid="{00000000-0006-0000-0300-000003000000}">
      <text>
        <r>
          <rPr>
            <b/>
            <sz val="8"/>
            <color indexed="81"/>
            <rFont val="Tahoma"/>
            <family val="2"/>
          </rPr>
          <t>Administrator:</t>
        </r>
        <r>
          <rPr>
            <sz val="8"/>
            <color indexed="81"/>
            <rFont val="Tahoma"/>
            <family val="2"/>
          </rPr>
          <t xml:space="preserve">
divide by # of weekdays in month times # of weekdays in June (3Q only)</t>
        </r>
      </text>
    </comment>
    <comment ref="E45" authorId="1" shapeId="0" xr:uid="{00000000-0006-0000-0300-000004000000}">
      <text>
        <r>
          <rPr>
            <b/>
            <sz val="8"/>
            <color indexed="81"/>
            <rFont val="Tahoma"/>
            <family val="2"/>
          </rPr>
          <t>Administrator:</t>
        </r>
        <r>
          <rPr>
            <sz val="8"/>
            <color indexed="81"/>
            <rFont val="Tahoma"/>
            <family val="2"/>
          </rPr>
          <t xml:space="preserve">
divide by # of weekdays in month times # of weekdays in September (1Q only)</t>
        </r>
      </text>
    </comment>
    <comment ref="N45" authorId="1" shapeId="0" xr:uid="{00000000-0006-0000-0300-000005000000}">
      <text>
        <r>
          <rPr>
            <b/>
            <sz val="8"/>
            <color indexed="81"/>
            <rFont val="Tahoma"/>
            <family val="2"/>
          </rPr>
          <t>Administrator:</t>
        </r>
        <r>
          <rPr>
            <sz val="8"/>
            <color indexed="81"/>
            <rFont val="Tahoma"/>
            <family val="2"/>
          </rPr>
          <t xml:space="preserve">
divide by # of weekdays in month times # of weekdays in June (3Q only)</t>
        </r>
      </text>
    </comment>
    <comment ref="E58" authorId="1" shapeId="0" xr:uid="{00000000-0006-0000-0300-000006000000}">
      <text>
        <r>
          <rPr>
            <b/>
            <sz val="8"/>
            <color indexed="81"/>
            <rFont val="Tahoma"/>
            <family val="2"/>
          </rPr>
          <t>Administrator:</t>
        </r>
        <r>
          <rPr>
            <sz val="8"/>
            <color indexed="81"/>
            <rFont val="Tahoma"/>
            <family val="2"/>
          </rPr>
          <t xml:space="preserve">
divide by # of weekdays in month times # of weekdays in September (1Q only)</t>
        </r>
      </text>
    </comment>
    <comment ref="N58" authorId="1" shapeId="0" xr:uid="{00000000-0006-0000-0300-000007000000}">
      <text>
        <r>
          <rPr>
            <b/>
            <sz val="8"/>
            <color indexed="81"/>
            <rFont val="Tahoma"/>
            <family val="2"/>
          </rPr>
          <t>Administrator:</t>
        </r>
        <r>
          <rPr>
            <sz val="8"/>
            <color indexed="81"/>
            <rFont val="Tahoma"/>
            <family val="2"/>
          </rPr>
          <t xml:space="preserve">
divide by # of weekdays in month times # of weekdays in June (3Q only)</t>
        </r>
      </text>
    </comment>
    <comment ref="R70" authorId="1" shapeId="0" xr:uid="{00000000-0006-0000-0300-000008000000}">
      <text>
        <r>
          <rPr>
            <b/>
            <sz val="8"/>
            <color indexed="81"/>
            <rFont val="Tahoma"/>
            <family val="2"/>
          </rPr>
          <t>Administrator:</t>
        </r>
        <r>
          <rPr>
            <sz val="8"/>
            <color indexed="81"/>
            <rFont val="Tahoma"/>
            <family val="2"/>
          </rPr>
          <t xml:space="preserve">
Academic salary only (does not include 1st 2 weeks in September)</t>
        </r>
      </text>
    </comment>
    <comment ref="E74" authorId="0" shapeId="0" xr:uid="{00000000-0006-0000-0300-000009000000}">
      <text>
        <r>
          <rPr>
            <b/>
            <sz val="9"/>
            <color indexed="81"/>
            <rFont val="Tahoma"/>
            <family val="2"/>
          </rPr>
          <t>Administrator:
divide by # of weekdays in month times # of weekdays in September (1Q only)</t>
        </r>
        <r>
          <rPr>
            <sz val="9"/>
            <color indexed="81"/>
            <rFont val="Tahoma"/>
            <family val="2"/>
          </rPr>
          <t xml:space="preserve">
</t>
        </r>
      </text>
    </comment>
    <comment ref="N74" authorId="0" shapeId="0" xr:uid="{00000000-0006-0000-0300-00000A000000}">
      <text>
        <r>
          <rPr>
            <b/>
            <sz val="9"/>
            <color indexed="81"/>
            <rFont val="Tahoma"/>
            <family val="2"/>
          </rPr>
          <t xml:space="preserve">Administrator:
</t>
        </r>
        <r>
          <rPr>
            <sz val="9"/>
            <color indexed="81"/>
            <rFont val="Tahoma"/>
            <family val="2"/>
          </rPr>
          <t>divide by # of weekdays in month times # of weekdays in June (3Q only)</t>
        </r>
        <r>
          <rPr>
            <sz val="9"/>
            <color indexed="81"/>
            <rFont val="Tahoma"/>
            <family val="2"/>
          </rPr>
          <t xml:space="preserve">
</t>
        </r>
      </text>
    </comment>
    <comment ref="E78" authorId="0" shapeId="0" xr:uid="{00000000-0006-0000-0300-00000B000000}">
      <text>
        <r>
          <rPr>
            <sz val="9"/>
            <color indexed="81"/>
            <rFont val="Tahoma"/>
            <family val="2"/>
          </rPr>
          <t>Administrator:
divide by # of weekdays in month times # of weekdays in September (1Q only)</t>
        </r>
      </text>
    </comment>
    <comment ref="N78" authorId="0" shapeId="0" xr:uid="{00000000-0006-0000-0300-00000C000000}">
      <text>
        <r>
          <rPr>
            <b/>
            <sz val="9"/>
            <color indexed="81"/>
            <rFont val="Tahoma"/>
            <family val="2"/>
          </rPr>
          <t xml:space="preserve">Administrator:
</t>
        </r>
        <r>
          <rPr>
            <sz val="9"/>
            <color indexed="81"/>
            <rFont val="Tahoma"/>
            <family val="2"/>
          </rPr>
          <t xml:space="preserve">divide by # of weekdays in month times # of weekdays in June (3Q only)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Deborah L Cundiff</author>
    <author>Administrator</author>
  </authors>
  <commentList>
    <comment ref="C26" authorId="0" shapeId="0" xr:uid="{00000000-0006-0000-0400-000001000000}">
      <text>
        <r>
          <rPr>
            <b/>
            <sz val="9"/>
            <color indexed="81"/>
            <rFont val="Tahoma"/>
            <family val="2"/>
          </rPr>
          <t>Administrator:</t>
        </r>
        <r>
          <rPr>
            <sz val="9"/>
            <color indexed="81"/>
            <rFont val="Tahoma"/>
            <family val="2"/>
          </rPr>
          <t xml:space="preserve">
If sponsor is NIH, enter Y.  Otherwise leave blank or enter N.</t>
        </r>
      </text>
    </comment>
    <comment ref="E44" authorId="1" shapeId="0" xr:uid="{00000000-0006-0000-0400-000002000000}">
      <text>
        <r>
          <rPr>
            <b/>
            <sz val="8"/>
            <color indexed="81"/>
            <rFont val="Tahoma"/>
            <family val="2"/>
          </rPr>
          <t>Administrator:</t>
        </r>
        <r>
          <rPr>
            <sz val="8"/>
            <color indexed="81"/>
            <rFont val="Tahoma"/>
            <family val="2"/>
          </rPr>
          <t xml:space="preserve">
divide by # of weekdays in month times # of weekdays in September (1Q only)</t>
        </r>
      </text>
    </comment>
    <comment ref="N44" authorId="1" shapeId="0" xr:uid="{00000000-0006-0000-0400-000003000000}">
      <text>
        <r>
          <rPr>
            <b/>
            <sz val="8"/>
            <color indexed="81"/>
            <rFont val="Tahoma"/>
            <family val="2"/>
          </rPr>
          <t>Administrator:</t>
        </r>
        <r>
          <rPr>
            <sz val="8"/>
            <color indexed="81"/>
            <rFont val="Tahoma"/>
            <family val="2"/>
          </rPr>
          <t xml:space="preserve">
divide by # of weekdays in month times # of weekdays in June (3Q only)</t>
        </r>
      </text>
    </comment>
    <comment ref="E45" authorId="1" shapeId="0" xr:uid="{00000000-0006-0000-0400-000004000000}">
      <text>
        <r>
          <rPr>
            <b/>
            <sz val="8"/>
            <color indexed="81"/>
            <rFont val="Tahoma"/>
            <family val="2"/>
          </rPr>
          <t>Administrator:</t>
        </r>
        <r>
          <rPr>
            <sz val="8"/>
            <color indexed="81"/>
            <rFont val="Tahoma"/>
            <family val="2"/>
          </rPr>
          <t xml:space="preserve">
divide by # of weekdays in month times # of weekdays in September (1Q only)</t>
        </r>
      </text>
    </comment>
    <comment ref="N45" authorId="1" shapeId="0" xr:uid="{00000000-0006-0000-0400-000005000000}">
      <text>
        <r>
          <rPr>
            <b/>
            <sz val="8"/>
            <color indexed="81"/>
            <rFont val="Tahoma"/>
            <family val="2"/>
          </rPr>
          <t>Administrator:</t>
        </r>
        <r>
          <rPr>
            <sz val="8"/>
            <color indexed="81"/>
            <rFont val="Tahoma"/>
            <family val="2"/>
          </rPr>
          <t xml:space="preserve">
divide by # of weekdays in month times # of weekdays in June (3Q only)</t>
        </r>
      </text>
    </comment>
    <comment ref="E58" authorId="1" shapeId="0" xr:uid="{00000000-0006-0000-0400-000006000000}">
      <text>
        <r>
          <rPr>
            <b/>
            <sz val="8"/>
            <color indexed="81"/>
            <rFont val="Tahoma"/>
            <family val="2"/>
          </rPr>
          <t>Administrator:</t>
        </r>
        <r>
          <rPr>
            <sz val="8"/>
            <color indexed="81"/>
            <rFont val="Tahoma"/>
            <family val="2"/>
          </rPr>
          <t xml:space="preserve">
divide by # of weekdays in month times # of weekdays in September (1Q only)</t>
        </r>
      </text>
    </comment>
    <comment ref="N58" authorId="1" shapeId="0" xr:uid="{00000000-0006-0000-0400-000007000000}">
      <text>
        <r>
          <rPr>
            <b/>
            <sz val="8"/>
            <color indexed="81"/>
            <rFont val="Tahoma"/>
            <family val="2"/>
          </rPr>
          <t>Administrator:</t>
        </r>
        <r>
          <rPr>
            <sz val="8"/>
            <color indexed="81"/>
            <rFont val="Tahoma"/>
            <family val="2"/>
          </rPr>
          <t xml:space="preserve">
divide by # of weekdays in month times # of weekdays in June (3Q only)</t>
        </r>
      </text>
    </comment>
    <comment ref="R70" authorId="1" shapeId="0" xr:uid="{00000000-0006-0000-0400-000008000000}">
      <text>
        <r>
          <rPr>
            <b/>
            <sz val="8"/>
            <color indexed="81"/>
            <rFont val="Tahoma"/>
            <family val="2"/>
          </rPr>
          <t>Administrator:</t>
        </r>
        <r>
          <rPr>
            <sz val="8"/>
            <color indexed="81"/>
            <rFont val="Tahoma"/>
            <family val="2"/>
          </rPr>
          <t xml:space="preserve">
Academic salary only (does not include 1st 2 weeks in September)</t>
        </r>
      </text>
    </comment>
    <comment ref="E74" authorId="1" shapeId="0" xr:uid="{FD3328F6-2ADE-4727-8235-8A3BEBFE98C7}">
      <text>
        <r>
          <rPr>
            <b/>
            <sz val="8"/>
            <color indexed="81"/>
            <rFont val="Tahoma"/>
            <family val="2"/>
          </rPr>
          <t>Administrator:</t>
        </r>
        <r>
          <rPr>
            <sz val="8"/>
            <color indexed="81"/>
            <rFont val="Tahoma"/>
            <family val="2"/>
          </rPr>
          <t xml:space="preserve">
divide by # of weekdays in month times # of weekdays in September (1Q only)</t>
        </r>
      </text>
    </comment>
    <comment ref="N74" authorId="0" shapeId="0" xr:uid="{00000000-0006-0000-0400-000009000000}">
      <text>
        <r>
          <rPr>
            <b/>
            <sz val="9"/>
            <color indexed="81"/>
            <rFont val="Tahoma"/>
            <family val="2"/>
          </rPr>
          <t xml:space="preserve">Administrator:
</t>
        </r>
        <r>
          <rPr>
            <sz val="9"/>
            <color indexed="81"/>
            <rFont val="Tahoma"/>
            <family val="2"/>
          </rPr>
          <t>divide by # of weekdays in month times # of weekdays in June (3Q only)</t>
        </r>
        <r>
          <rPr>
            <sz val="9"/>
            <color indexed="81"/>
            <rFont val="Tahoma"/>
            <family val="2"/>
          </rPr>
          <t xml:space="preserve">
</t>
        </r>
      </text>
    </comment>
    <comment ref="E78" authorId="1" shapeId="0" xr:uid="{63EBCA1A-784E-4176-B9F9-ACBBAAFF1D67}">
      <text>
        <r>
          <rPr>
            <b/>
            <sz val="8"/>
            <color indexed="81"/>
            <rFont val="Tahoma"/>
            <family val="2"/>
          </rPr>
          <t>Administrator:</t>
        </r>
        <r>
          <rPr>
            <sz val="8"/>
            <color indexed="81"/>
            <rFont val="Tahoma"/>
            <family val="2"/>
          </rPr>
          <t xml:space="preserve">
divide by # of weekdays in month times # of weekdays in September (1Q only)</t>
        </r>
      </text>
    </comment>
    <comment ref="N78" authorId="0" shapeId="0" xr:uid="{00000000-0006-0000-0400-00000A000000}">
      <text>
        <r>
          <rPr>
            <b/>
            <sz val="9"/>
            <color indexed="81"/>
            <rFont val="Tahoma"/>
            <family val="2"/>
          </rPr>
          <t xml:space="preserve">Administrator:
</t>
        </r>
        <r>
          <rPr>
            <sz val="9"/>
            <color indexed="81"/>
            <rFont val="Tahoma"/>
            <family val="2"/>
          </rPr>
          <t xml:space="preserve">divide by # of weekdays in month times # of weekdays in June (3Q only)
</t>
        </r>
      </text>
    </comment>
  </commentList>
</comments>
</file>

<file path=xl/sharedStrings.xml><?xml version="1.0" encoding="utf-8"?>
<sst xmlns="http://schemas.openxmlformats.org/spreadsheetml/2006/main" count="490" uniqueCount="223">
  <si>
    <t>Calculations:</t>
  </si>
  <si>
    <t>Percent Effort and Accounts Charged by Month:</t>
  </si>
  <si>
    <t>October</t>
  </si>
  <si>
    <t>November</t>
  </si>
  <si>
    <t>December</t>
  </si>
  <si>
    <t>January</t>
  </si>
  <si>
    <t>February</t>
  </si>
  <si>
    <t>March</t>
  </si>
  <si>
    <t>April</t>
  </si>
  <si>
    <t>May</t>
  </si>
  <si>
    <t>July</t>
  </si>
  <si>
    <t>August</t>
  </si>
  <si>
    <t>Accounts Charged via on-line Deployment Funding:</t>
  </si>
  <si>
    <t>Total Monthly Amount Paid over 12 Months Charge</t>
  </si>
  <si>
    <t>Total:</t>
  </si>
  <si>
    <t xml:space="preserve">Faculty Name:  </t>
  </si>
  <si>
    <t xml:space="preserve">Employee ID:    </t>
  </si>
  <si>
    <t>II.</t>
  </si>
  <si>
    <t>III.</t>
  </si>
  <si>
    <t>IV.</t>
  </si>
  <si>
    <t>Sponsored :</t>
  </si>
  <si>
    <t>MCS/VCCS:</t>
  </si>
  <si>
    <t>Salary Over the Cap:</t>
  </si>
  <si>
    <t>Operating budget Eff %:</t>
  </si>
  <si>
    <t>Effort Distribution</t>
  </si>
  <si>
    <t>Cap Cost Share:</t>
  </si>
  <si>
    <t>Cap CS Acct 1:</t>
  </si>
  <si>
    <t>Cap CS Acct 2:</t>
  </si>
  <si>
    <t>Cap CS Acct 3:</t>
  </si>
  <si>
    <t>Cap CS Acct 4:</t>
  </si>
  <si>
    <t>Cap CS Acct 5:</t>
  </si>
  <si>
    <t># of Months Contract Employment Period</t>
  </si>
  <si>
    <t>Total Monthly Effort (self-check: Must = 100%)</t>
  </si>
  <si>
    <t>Home Dept:</t>
  </si>
  <si>
    <t>Monthly "Earned" amounts applied to NIH:</t>
  </si>
  <si>
    <t>*NIH Cap Monthly Rate:</t>
  </si>
  <si>
    <t>Sponsored Acct 1:</t>
  </si>
  <si>
    <t>Sponsored Acct 2:</t>
  </si>
  <si>
    <t>Sponsored Acct 3:</t>
  </si>
  <si>
    <t>Sponsored Acct 4:</t>
  </si>
  <si>
    <t>Sponsored Acct 5:</t>
  </si>
  <si>
    <t>Operating Acct 2:</t>
  </si>
  <si>
    <t>Operating Acct 3:</t>
  </si>
  <si>
    <t xml:space="preserve">I. </t>
  </si>
  <si>
    <t>Profile:</t>
  </si>
  <si>
    <t>Salary&amp; Appointment</t>
  </si>
  <si>
    <t xml:space="preserve">Revision: </t>
  </si>
  <si>
    <t xml:space="preserve">Date: </t>
  </si>
  <si>
    <t xml:space="preserve">By: </t>
  </si>
  <si>
    <t>*</t>
  </si>
  <si>
    <t>Sponsored Acct 6:</t>
  </si>
  <si>
    <t>Sponsored Acct 7:</t>
  </si>
  <si>
    <t>Sponsored Acct 8:</t>
  </si>
  <si>
    <t>Sponsored Acct 9:</t>
  </si>
  <si>
    <t>Sponsored Acct 10:</t>
  </si>
  <si>
    <t>Monthly Salary Rate</t>
  </si>
  <si>
    <t xml:space="preserve">NOTE:  </t>
  </si>
  <si>
    <t>**</t>
  </si>
  <si>
    <t>Cap Cost-Sharing Monthly Expense:</t>
  </si>
  <si>
    <t>Monthly rate Not applied to NIH</t>
  </si>
  <si>
    <t>If total % of sponsored  activities, including paid and cost shared, is 75% or over, the method of direct charging will not work as it would exceed the monthly salary payment. SDA should be used instead.</t>
  </si>
  <si>
    <t>Sub Total:</t>
  </si>
  <si>
    <t>-&gt; TO -&gt;</t>
  </si>
  <si>
    <t xml:space="preserve">Appointment 1: </t>
  </si>
  <si>
    <t xml:space="preserve">Appointment 2: </t>
  </si>
  <si>
    <t>Companion CS Acct 1:</t>
  </si>
  <si>
    <t>Companion CS Acct 2:</t>
  </si>
  <si>
    <t>Companion CS Acct 3:</t>
  </si>
  <si>
    <t>Funding</t>
  </si>
  <si>
    <t>2. Use the converted percentages (highlighted in purple) in Salary Planning Sheet 2</t>
  </si>
  <si>
    <t>Effort Allocation for Multiple Appointments</t>
  </si>
  <si>
    <t>Faculty Salary Acct:</t>
  </si>
  <si>
    <t>I. Enter data in the fields highlighted in Yellow; all other fields are calculated by the worksheet.</t>
  </si>
  <si>
    <t>Over the Cap Cost per Month</t>
  </si>
  <si>
    <t>Sept 16 - 30</t>
  </si>
  <si>
    <t>June 1 - 15</t>
  </si>
  <si>
    <t>June 16-30</t>
  </si>
  <si>
    <t>*Note: this sheet should only be used for faculty with commitments no more than 75%. If the faculty member's commitment is more than 75%, SDA should be used instead.</t>
  </si>
  <si>
    <t>9-Month Salary**</t>
  </si>
  <si>
    <t>Appt 1 (Faculty):</t>
  </si>
  <si>
    <t>Appt 2:</t>
  </si>
  <si>
    <t>Appt 3:</t>
  </si>
  <si>
    <t>NIH Salary Cap (12 months):</t>
  </si>
  <si>
    <t>Total % non-sponsored</t>
  </si>
  <si>
    <t>Faculty Appointment</t>
  </si>
  <si>
    <t>Excluding the 3 summer months if 12 mo appt.</t>
  </si>
  <si>
    <t>Chartstring</t>
  </si>
  <si>
    <t>paid in summer months</t>
  </si>
  <si>
    <t xml:space="preserve">total includes acad. salary </t>
  </si>
  <si>
    <t>%</t>
  </si>
  <si>
    <t>Total Academic Base Salary</t>
  </si>
  <si>
    <t>2. Use the converted percentages (highlighted in green) in Salary Planning Sheet 1</t>
  </si>
  <si>
    <t>1. Enter the effort percentages in columns highlighted in Yellow.</t>
  </si>
  <si>
    <t>Total of all funding (should match # above)</t>
  </si>
  <si>
    <t>9-Month Salary</t>
  </si>
  <si>
    <t>1Q</t>
  </si>
  <si>
    <t>2Q</t>
  </si>
  <si>
    <t>3Q</t>
  </si>
  <si>
    <t>Final Effort Distribution</t>
  </si>
  <si>
    <t>total</t>
  </si>
  <si>
    <t>Monthly Salary Based on Appointment 1 only:</t>
  </si>
  <si>
    <t>Monthly salary (earned rate)</t>
  </si>
  <si>
    <t>Appointment #1</t>
  </si>
  <si>
    <t xml:space="preserve">Include the 9-month salary only for each appointment. </t>
  </si>
  <si>
    <t>CONFIDENTIAL</t>
  </si>
  <si>
    <t>Employee Name:</t>
  </si>
  <si>
    <t>Employee Id:</t>
  </si>
  <si>
    <t>Instruction: Update the entries in the yellow fields (maximum 3 appointments). Annual salary is entered per appointment. Monthly rate, summer months, and 9-month base salary will be automatically updated by the worksheet.</t>
  </si>
  <si>
    <t>RCD</t>
  </si>
  <si>
    <t>Annual Salary</t>
  </si>
  <si>
    <t>Appt</t>
  </si>
  <si>
    <t>% Distribution</t>
  </si>
  <si>
    <t>Summer Monthly Rate per Appointment</t>
  </si>
  <si>
    <t>Note</t>
  </si>
  <si>
    <t>TL</t>
  </si>
  <si>
    <t>Over the NIH Salary Cap?</t>
  </si>
  <si>
    <t>9-month NIH Salary Cap</t>
  </si>
  <si>
    <t>Notes:</t>
  </si>
  <si>
    <t>***</t>
  </si>
  <si>
    <t>Evanston Qtrs</t>
  </si>
  <si>
    <t>Q1 (9/16 - 11/30)</t>
  </si>
  <si>
    <t>Q2 (12/01 - 02/28)</t>
  </si>
  <si>
    <t>Q3 (03/01 - 06/15)</t>
  </si>
  <si>
    <t>Q4 (06/16 - 09/15)</t>
  </si>
  <si>
    <t># of Months</t>
  </si>
  <si>
    <t>Base Salary</t>
  </si>
  <si>
    <t>Chicago Qtrs</t>
  </si>
  <si>
    <t>Q1 (9/01 - 11/30)</t>
  </si>
  <si>
    <t>Q3 (03/01 - 05/31)</t>
  </si>
  <si>
    <t>Q4 (06/01 - 08/31) / Research Qtr</t>
  </si>
  <si>
    <t>9 Mo. Academic  Salary per Appt.</t>
  </si>
  <si>
    <t>If the employee has more than one appointment, fill out this sheet and use the converted percentages (columns highlighted in green) in Salary Planning Sheet 1 and 2 .</t>
  </si>
  <si>
    <t>Effort Distribution - Appt. 1 &amp; Appt. 2 combined</t>
  </si>
  <si>
    <t>Salary cap cost sharing</t>
  </si>
  <si>
    <t>Appointment 2</t>
  </si>
  <si>
    <t>Appointment 1</t>
  </si>
  <si>
    <t>note: data auto=populates from appt. 1 &amp; appt. 2 worksheets</t>
  </si>
  <si>
    <t>Total Sponsored Effort</t>
  </si>
  <si>
    <t>Auto-populates from ABS calculation worksheet</t>
  </si>
  <si>
    <t>9/16 - 11/30</t>
  </si>
  <si>
    <t>note: Effort reporting has a +/- 1% tolerance</t>
  </si>
  <si>
    <t>12/1 - 2/28</t>
  </si>
  <si>
    <t>3/1 - 6/15</t>
  </si>
  <si>
    <t>Add to sponsored acct. above to get total % effort</t>
  </si>
  <si>
    <t>add to sponsored acct. above</t>
  </si>
  <si>
    <t xml:space="preserve"> to get total % effort</t>
  </si>
  <si>
    <t xml:space="preserve">subtotal Sponsored </t>
  </si>
  <si>
    <t>(includes cost share)</t>
  </si>
  <si>
    <t>September 1-15</t>
  </si>
  <si>
    <t>Academic Base Salary (J6+J7+J8)</t>
  </si>
  <si>
    <t>Monthly Pay Rate (12 months) Appt. 1 only</t>
  </si>
  <si>
    <t xml:space="preserve">     Total % effort in cell E36 must match figure in cell E15.</t>
  </si>
  <si>
    <t xml:space="preserve">     Confirm effort on the Appt 1 worksheet (dark blue section).</t>
  </si>
  <si>
    <t xml:space="preserve">     Confirm effort for both appointments on the Combined Effort tab.</t>
  </si>
  <si>
    <t xml:space="preserve">  </t>
  </si>
  <si>
    <t>(1) Complete the Academic Base Salary Calculation tab.  Column H (highlighted in green) will auto-populate the Multiple Appointment Calculation tab.</t>
  </si>
  <si>
    <t>(3) Complete the Appt 1 tab.  Enter the effort percentages from column G (highlighted in green) on the Multiple Appointment calculation worksheet into the (yellow section) on Appt 1 worksheet.</t>
  </si>
  <si>
    <t>(1) Complete the Appt 1 tab.  Enter the effort percentages into the (yellow section) on Appt 1 worksheet.</t>
  </si>
  <si>
    <t>(B) PI has multiple appointments</t>
  </si>
  <si>
    <t>(A) PI has single appointment</t>
  </si>
  <si>
    <t>9-MONTH ACADEMIC &amp; SUMMER SALARY CONSIDERATIONS FOR FACULTY WITH BOTH 9 AND 12 MONTH APPOINTMENTS - WORKSHEET</t>
  </si>
  <si>
    <t>* Enter/update data in the fields highlighted in Yellow and review the updated calculations</t>
  </si>
  <si>
    <t xml:space="preserve">Entered by: </t>
  </si>
  <si>
    <t xml:space="preserve">Fiscal Year: </t>
  </si>
  <si>
    <t xml:space="preserve">Monthly Earned Rate </t>
  </si>
  <si>
    <t>Monthly Salary Rate:</t>
  </si>
  <si>
    <t>Institutional Base Salary (IBS):</t>
  </si>
  <si>
    <t>-&gt; 9-month Base Salary for proposal submission if having at least one 9-month appointment</t>
  </si>
  <si>
    <t>SUMMER SALARY CALCULATION</t>
  </si>
  <si>
    <t>Total Summer Salary Charges during Summer/Research Qtr.</t>
  </si>
  <si>
    <t>Maximal Pay</t>
  </si>
  <si>
    <t>Reference</t>
  </si>
  <si>
    <t>Maximal Summer Pay Allowed on the Summer Salary Form</t>
  </si>
  <si>
    <r>
      <t xml:space="preserve">Total Summer pay (on summer salary form) from spon &amp; non-spon funds can not exceed this threshold. In addition, please adhere to the NU policy regarding the 2.5 maximal summer months charges on sponsored projects: </t>
    </r>
    <r>
      <rPr>
        <u/>
        <sz val="8"/>
        <rFont val="Arial"/>
        <family val="2"/>
      </rPr>
      <t>www.research.northwestern.edu/policies/summer-research-quarter.html</t>
    </r>
    <r>
      <rPr>
        <sz val="8"/>
        <rFont val="Arial"/>
        <family val="2"/>
      </rPr>
      <t xml:space="preserve">. </t>
    </r>
  </si>
  <si>
    <t>BASE SALARY DISPLAYED ON NU EFFORT FORMS</t>
  </si>
  <si>
    <t>This worksheet serves only as a tool to calculate salary rates. It does not replace any NU or school's policies and business practices.</t>
  </si>
  <si>
    <t>For NU administrative appointments such as dean, chair, or division chief, the salary typically cannot be charged to sponsored projects during the contracted period.</t>
  </si>
  <si>
    <t>Cap CS Acct 6:</t>
  </si>
  <si>
    <t>Cap CS Acct 7:</t>
  </si>
  <si>
    <t>Cap CS Acct 8:</t>
  </si>
  <si>
    <t>Cap CS Acct 9:</t>
  </si>
  <si>
    <t>Cap CS Acct 10:</t>
  </si>
  <si>
    <t>Contacts for assistance with this spreadsheet:</t>
  </si>
  <si>
    <t>deb@northwestern.edu</t>
  </si>
  <si>
    <t>12-month (Annual) NIH Salary Cap</t>
  </si>
  <si>
    <r>
      <rPr>
        <b/>
        <sz val="10"/>
        <rFont val="Calibri"/>
        <family val="2"/>
      </rPr>
      <t>Academic Base Salary</t>
    </r>
    <r>
      <rPr>
        <sz val="10"/>
        <rFont val="Calibri"/>
        <family val="2"/>
      </rPr>
      <t xml:space="preserve"> (9-month </t>
    </r>
    <r>
      <rPr>
        <sz val="10"/>
        <rFont val="Calibri"/>
        <family val="2"/>
      </rPr>
      <t>Academic Year Salary shown in Effort Reporting):</t>
    </r>
  </si>
  <si>
    <t>NIH Salary Cap (9 months):</t>
  </si>
  <si>
    <t>NIH?</t>
  </si>
  <si>
    <t>Over the cap cost</t>
  </si>
  <si>
    <t>Total % sponsored</t>
  </si>
  <si>
    <t>TOTAL</t>
  </si>
  <si>
    <t>Appointment 1 NIH cap portion</t>
  </si>
  <si>
    <t>Note:  If the NIH salary cap is applicable you will need to use the drop down menu in column C.</t>
  </si>
  <si>
    <t>m-wellensiek@northwestern.edu</t>
  </si>
  <si>
    <t>Use the drop down menu in column C (yellow section) to indicate whether the grant is from NIH or not</t>
  </si>
  <si>
    <t>(2) Complete yellow section of Multiple Appointment Calculation tab.  Enter chart strings in column C and effort percentages in column E.</t>
  </si>
  <si>
    <r>
      <t>(C) PI is charging more than 75% salary to sponsored projects</t>
    </r>
    <r>
      <rPr>
        <u/>
        <sz val="10"/>
        <rFont val="Arial"/>
        <family val="2"/>
      </rPr>
      <t/>
    </r>
  </si>
  <si>
    <t>(1) Use the SDA form on the Payroll web site.  Contact Budget for approval to use the SDA form to ensure your PI is still eligible for the fringe incentive.</t>
  </si>
  <si>
    <t>No</t>
  </si>
  <si>
    <t>Monthly Salary Based on Appointment 2 only:</t>
  </si>
  <si>
    <t>Appointment 2 NIH cap portion</t>
  </si>
  <si>
    <t>Monthly rate applied to NIH</t>
  </si>
  <si>
    <t xml:space="preserve">Executive Level I Cap </t>
  </si>
  <si>
    <t xml:space="preserve">Monthly rate applied to NIH </t>
  </si>
  <si>
    <t xml:space="preserve">           </t>
  </si>
  <si>
    <t>Monthly Pay Rate (12 months) Appt. 2 only</t>
  </si>
  <si>
    <t>This worksheet is for 9 and 12 months appointments only. 10 and 11 month appointments require additional considerations. Please contact Jennifer Mitchell if you need assistance for 10 or 11 months appointments or if you have questions about this worksheet.</t>
  </si>
  <si>
    <t>DIRECT CHARGING TEMPLATE FOR 9-MONTH EVANSTON FACULTY</t>
  </si>
  <si>
    <t>dlc</t>
  </si>
  <si>
    <t>Dept:</t>
  </si>
  <si>
    <t>myHR Position #:</t>
  </si>
  <si>
    <t>To be entered in myHR Position Funding (Academic Year Percentages to Charge Funding):</t>
  </si>
  <si>
    <t xml:space="preserve">     Enter the auto-calculated percentages on the Appt 1 worksheet (light blue section) in myHR.</t>
  </si>
  <si>
    <t>(9/16 - 6/15)</t>
  </si>
  <si>
    <t>Deb Cundiff (McCormick)</t>
  </si>
  <si>
    <t>Reid Wellensiek (WCAS)</t>
  </si>
  <si>
    <t>Cap CS Acct 5</t>
  </si>
  <si>
    <t>Appointment #2</t>
  </si>
  <si>
    <t>Note: Cap updated effective January</t>
  </si>
  <si>
    <t>Yes</t>
  </si>
  <si>
    <t>FY27</t>
  </si>
  <si>
    <t>2027</t>
  </si>
  <si>
    <t>Evanston Faculty Slary Plan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</si>
</sst>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8" formatCode="&quot;$&quot;#,##0.00_);[Red]\(&quot;$&quot;#,##0.00\)"/>
    <numFmt numFmtId="44" formatCode="_(&quot;$&quot;* #,##0.00_);_(&quot;$&quot;* \(#,##0.00\);_(&quot;$&quot;* &quot;-&quot;??_);_(@_)"/>
    <numFmt numFmtId="43" formatCode="_(* #,##0.00_);_(* \(#,##0.00\);_(* &quot;-&quot;??_);_(@_)"/>
    <numFmt numFmtId="164" formatCode="0.00_);\(0.00\)"/>
    <numFmt numFmtId="165" formatCode="0.0000%"/>
    <numFmt numFmtId="166" formatCode="0_);\(0\)"/>
    <numFmt numFmtId="167" formatCode="0.0%"/>
    <numFmt numFmtId="168" formatCode="&quot;$&quot;#,##0.00"/>
    <numFmt numFmtId="169" formatCode="0.0000"/>
    <numFmt numFmtId="170" formatCode="_(* #,##0_);_(* \(#,##0\);_(* &quot;-&quot;??_);_(@_)"/>
    <numFmt numFmtId="171" formatCode="0.000%"/>
    <numFmt numFmtId="172" formatCode="#,##0.0000_);\(#,##0.0000\)"/>
  </numFmts>
  <fonts count="69" x14ac:knownFonts="1">
    <font>
      <sz val="10"/>
      <name val="Arial"/>
    </font>
    <font>
      <sz val="11"/>
      <color theme="1"/>
      <name val="Calibri"/>
      <family val="2"/>
      <scheme val="minor"/>
    </font>
    <font>
      <sz val="10"/>
      <name val="Arial"/>
      <family val="2"/>
    </font>
    <font>
      <b/>
      <sz val="10"/>
      <name val="Arial"/>
      <family val="2"/>
    </font>
    <font>
      <b/>
      <sz val="10"/>
      <color indexed="10"/>
      <name val="Arial"/>
      <family val="2"/>
    </font>
    <font>
      <sz val="10"/>
      <color indexed="10"/>
      <name val="Arial"/>
      <family val="2"/>
    </font>
    <font>
      <b/>
      <u/>
      <sz val="10"/>
      <name val="Arial"/>
      <family val="2"/>
    </font>
    <font>
      <b/>
      <sz val="10"/>
      <color indexed="8"/>
      <name val="Arial"/>
      <family val="2"/>
    </font>
    <font>
      <b/>
      <i/>
      <sz val="10"/>
      <name val="Arial"/>
      <family val="2"/>
    </font>
    <font>
      <sz val="10"/>
      <color indexed="8"/>
      <name val="Arial"/>
      <family val="2"/>
    </font>
    <font>
      <sz val="10"/>
      <name val="Arial"/>
      <family val="2"/>
    </font>
    <font>
      <i/>
      <sz val="10"/>
      <color indexed="8"/>
      <name val="Arial"/>
      <family val="2"/>
    </font>
    <font>
      <i/>
      <sz val="10"/>
      <name val="Arial"/>
      <family val="2"/>
    </font>
    <font>
      <sz val="8"/>
      <name val="Arial"/>
      <family val="2"/>
    </font>
    <font>
      <sz val="10"/>
      <color indexed="10"/>
      <name val="Arial"/>
      <family val="2"/>
    </font>
    <font>
      <u/>
      <sz val="10"/>
      <name val="Arial"/>
      <family val="2"/>
    </font>
    <font>
      <sz val="8"/>
      <name val="Arial"/>
      <family val="2"/>
    </font>
    <font>
      <sz val="8"/>
      <color indexed="10"/>
      <name val="Arial"/>
      <family val="2"/>
    </font>
    <font>
      <sz val="9"/>
      <name val="Arial"/>
      <family val="2"/>
    </font>
    <font>
      <sz val="10"/>
      <name val="Arial"/>
      <family val="2"/>
    </font>
    <font>
      <sz val="10"/>
      <color indexed="55"/>
      <name val="Arial"/>
      <family val="2"/>
    </font>
    <font>
      <u/>
      <sz val="10"/>
      <color indexed="8"/>
      <name val="Arial"/>
      <family val="2"/>
    </font>
    <font>
      <u/>
      <sz val="10"/>
      <name val="Arial"/>
      <family val="2"/>
    </font>
    <font>
      <b/>
      <sz val="10"/>
      <color indexed="10"/>
      <name val="Arial"/>
      <family val="2"/>
    </font>
    <font>
      <sz val="10"/>
      <color indexed="55"/>
      <name val="Arial"/>
      <family val="2"/>
    </font>
    <font>
      <sz val="10"/>
      <color indexed="10"/>
      <name val="Arial"/>
      <family val="2"/>
    </font>
    <font>
      <b/>
      <sz val="9"/>
      <color indexed="10"/>
      <name val="Arial"/>
      <family val="2"/>
    </font>
    <font>
      <b/>
      <sz val="10"/>
      <color indexed="17"/>
      <name val="Arial"/>
      <family val="2"/>
    </font>
    <font>
      <b/>
      <sz val="12"/>
      <name val="Arial"/>
      <family val="2"/>
    </font>
    <font>
      <sz val="10"/>
      <color indexed="10"/>
      <name val="Arial"/>
      <family val="2"/>
    </font>
    <font>
      <b/>
      <sz val="10"/>
      <color indexed="10"/>
      <name val="Arial"/>
      <family val="2"/>
    </font>
    <font>
      <b/>
      <i/>
      <sz val="10"/>
      <color indexed="10"/>
      <name val="Arial"/>
      <family val="2"/>
    </font>
    <font>
      <b/>
      <i/>
      <sz val="10"/>
      <color indexed="20"/>
      <name val="Arial"/>
      <family val="2"/>
    </font>
    <font>
      <i/>
      <sz val="10"/>
      <color indexed="10"/>
      <name val="Arial"/>
      <family val="2"/>
    </font>
    <font>
      <b/>
      <sz val="11"/>
      <name val="Arial"/>
      <family val="2"/>
    </font>
    <font>
      <sz val="8"/>
      <color indexed="81"/>
      <name val="Tahoma"/>
      <family val="2"/>
    </font>
    <font>
      <b/>
      <sz val="8"/>
      <color indexed="81"/>
      <name val="Tahoma"/>
      <family val="2"/>
    </font>
    <font>
      <sz val="10"/>
      <color indexed="61"/>
      <name val="Arial"/>
      <family val="2"/>
    </font>
    <font>
      <b/>
      <sz val="10"/>
      <color indexed="61"/>
      <name val="Arial"/>
      <family val="2"/>
    </font>
    <font>
      <b/>
      <i/>
      <sz val="10"/>
      <color indexed="8"/>
      <name val="Arial"/>
      <family val="2"/>
    </font>
    <font>
      <b/>
      <sz val="10"/>
      <color indexed="10"/>
      <name val="Arial"/>
      <family val="2"/>
    </font>
    <font>
      <sz val="10"/>
      <color indexed="23"/>
      <name val="Arial"/>
      <family val="2"/>
    </font>
    <font>
      <sz val="8"/>
      <name val="Arial"/>
      <family val="2"/>
    </font>
    <font>
      <sz val="10"/>
      <color indexed="10"/>
      <name val="Arial"/>
      <family val="2"/>
    </font>
    <font>
      <sz val="9"/>
      <color indexed="81"/>
      <name val="Tahoma"/>
      <family val="2"/>
    </font>
    <font>
      <b/>
      <sz val="9"/>
      <color indexed="81"/>
      <name val="Tahoma"/>
      <family val="2"/>
    </font>
    <font>
      <sz val="10"/>
      <name val="Calibri"/>
      <family val="2"/>
    </font>
    <font>
      <b/>
      <sz val="10"/>
      <name val="Calibri"/>
      <family val="2"/>
    </font>
    <font>
      <u/>
      <sz val="8"/>
      <name val="Arial"/>
      <family val="2"/>
    </font>
    <font>
      <u/>
      <sz val="10"/>
      <color theme="10"/>
      <name val="Arial"/>
      <family val="2"/>
    </font>
    <font>
      <b/>
      <sz val="10"/>
      <color indexed="9"/>
      <name val="Calibri"/>
      <family val="2"/>
      <scheme val="minor"/>
    </font>
    <font>
      <sz val="10"/>
      <color indexed="9"/>
      <name val="Calibri"/>
      <family val="2"/>
      <scheme val="minor"/>
    </font>
    <font>
      <sz val="10"/>
      <name val="Calibri"/>
      <family val="2"/>
      <scheme val="minor"/>
    </font>
    <font>
      <b/>
      <sz val="10"/>
      <name val="Calibri"/>
      <family val="2"/>
      <scheme val="minor"/>
    </font>
    <font>
      <b/>
      <sz val="10"/>
      <color rgb="FFFF0000"/>
      <name val="Calibri"/>
      <family val="2"/>
      <scheme val="minor"/>
    </font>
    <font>
      <i/>
      <sz val="10"/>
      <name val="Calibri"/>
      <family val="2"/>
      <scheme val="minor"/>
    </font>
    <font>
      <b/>
      <sz val="10"/>
      <color indexed="12"/>
      <name val="Calibri"/>
      <family val="2"/>
      <scheme val="minor"/>
    </font>
    <font>
      <b/>
      <sz val="10"/>
      <color theme="1"/>
      <name val="Calibri"/>
      <family val="2"/>
      <scheme val="minor"/>
    </font>
    <font>
      <sz val="10"/>
      <color theme="1"/>
      <name val="Calibri"/>
      <family val="2"/>
      <scheme val="minor"/>
    </font>
    <font>
      <b/>
      <i/>
      <sz val="10"/>
      <name val="Calibri"/>
      <family val="2"/>
      <scheme val="minor"/>
    </font>
    <font>
      <sz val="10"/>
      <color indexed="10"/>
      <name val="Calibri"/>
      <family val="2"/>
      <scheme val="minor"/>
    </font>
    <font>
      <sz val="10"/>
      <color rgb="FFFF0000"/>
      <name val="Calibri"/>
      <family val="2"/>
      <scheme val="minor"/>
    </font>
    <font>
      <b/>
      <sz val="10"/>
      <color indexed="10"/>
      <name val="Calibri"/>
      <family val="2"/>
      <scheme val="minor"/>
    </font>
    <font>
      <b/>
      <u/>
      <sz val="10"/>
      <name val="Calibri"/>
      <family val="2"/>
      <scheme val="minor"/>
    </font>
    <font>
      <sz val="8"/>
      <name val="Calibri"/>
      <family val="2"/>
      <scheme val="minor"/>
    </font>
    <font>
      <b/>
      <u/>
      <sz val="10"/>
      <color rgb="FFFF0000"/>
      <name val="Calibri"/>
      <family val="2"/>
      <scheme val="minor"/>
    </font>
    <font>
      <b/>
      <u/>
      <sz val="10"/>
      <color rgb="FFFF0000"/>
      <name val="Arial"/>
      <family val="2"/>
    </font>
    <font>
      <b/>
      <i/>
      <sz val="9"/>
      <color indexed="10"/>
      <name val="Arial"/>
      <family val="2"/>
    </font>
    <font>
      <i/>
      <sz val="9"/>
      <color indexed="10"/>
      <name val="Arial"/>
      <family val="2"/>
    </font>
  </fonts>
  <fills count="13">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42"/>
        <bgColor indexed="64"/>
      </patternFill>
    </fill>
    <fill>
      <patternFill patternType="solid">
        <fgColor indexed="22"/>
        <bgColor indexed="64"/>
      </patternFill>
    </fill>
    <fill>
      <patternFill patternType="solid">
        <fgColor indexed="44"/>
        <bgColor indexed="64"/>
      </patternFill>
    </fill>
    <fill>
      <patternFill patternType="solid">
        <fgColor indexed="41"/>
        <bgColor indexed="64"/>
      </patternFill>
    </fill>
    <fill>
      <patternFill patternType="solid">
        <fgColor indexed="23"/>
        <bgColor indexed="64"/>
      </patternFill>
    </fill>
    <fill>
      <patternFill patternType="solid">
        <fgColor rgb="FFFFFF66"/>
        <bgColor indexed="64"/>
      </patternFill>
    </fill>
    <fill>
      <patternFill patternType="solid">
        <fgColor rgb="FFFFFF99"/>
        <bgColor indexed="64"/>
      </patternFill>
    </fill>
    <fill>
      <patternFill patternType="solid">
        <fgColor theme="0"/>
        <bgColor indexed="64"/>
      </patternFill>
    </fill>
    <fill>
      <patternFill patternType="solid">
        <fgColor theme="9" tint="0.39997558519241921"/>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s>
  <cellStyleXfs count="8">
    <xf numFmtId="0" fontId="0" fillId="0" borderId="0"/>
    <xf numFmtId="43" fontId="2" fillId="0" borderId="0" applyFont="0" applyFill="0" applyBorder="0" applyAlignment="0" applyProtection="0"/>
    <xf numFmtId="44" fontId="2" fillId="0" borderId="0" applyFont="0" applyFill="0" applyBorder="0" applyAlignment="0" applyProtection="0"/>
    <xf numFmtId="0" fontId="49" fillId="0" borderId="0" applyNumberFormat="0" applyFill="0" applyBorder="0" applyAlignment="0" applyProtection="0">
      <alignment vertical="top"/>
      <protection locked="0"/>
    </xf>
    <xf numFmtId="0" fontId="2" fillId="0" borderId="0"/>
    <xf numFmtId="9" fontId="2" fillId="0" borderId="0" applyFont="0" applyFill="0" applyBorder="0" applyAlignment="0" applyProtection="0"/>
    <xf numFmtId="9" fontId="1" fillId="0" borderId="0" applyFont="0" applyFill="0" applyBorder="0" applyAlignment="0" applyProtection="0"/>
    <xf numFmtId="0" fontId="1" fillId="0" borderId="0"/>
  </cellStyleXfs>
  <cellXfs count="448">
    <xf numFmtId="0" fontId="0" fillId="0" borderId="0" xfId="0"/>
    <xf numFmtId="0" fontId="9" fillId="2" borderId="1" xfId="0" applyFont="1" applyFill="1" applyBorder="1" applyProtection="1">
      <protection locked="0"/>
    </xf>
    <xf numFmtId="0" fontId="0" fillId="2" borderId="1" xfId="0" applyFill="1" applyBorder="1" applyProtection="1">
      <protection locked="0"/>
    </xf>
    <xf numFmtId="2" fontId="20" fillId="0" borderId="0" xfId="2" applyNumberFormat="1" applyFont="1" applyBorder="1" applyAlignment="1" applyProtection="1">
      <alignment horizontal="right"/>
    </xf>
    <xf numFmtId="168" fontId="0" fillId="2" borderId="1" xfId="0" applyNumberFormat="1" applyFill="1" applyBorder="1" applyProtection="1">
      <protection locked="0"/>
    </xf>
    <xf numFmtId="0" fontId="3" fillId="2" borderId="2" xfId="0" applyFont="1" applyFill="1" applyBorder="1" applyProtection="1">
      <protection locked="0"/>
    </xf>
    <xf numFmtId="0" fontId="10" fillId="2" borderId="3" xfId="0" applyFont="1" applyFill="1" applyBorder="1" applyProtection="1">
      <protection locked="0"/>
    </xf>
    <xf numFmtId="10" fontId="0" fillId="3" borderId="0" xfId="0" applyNumberFormat="1" applyFill="1"/>
    <xf numFmtId="168" fontId="0" fillId="4" borderId="1" xfId="0" applyNumberFormat="1" applyFill="1" applyBorder="1"/>
    <xf numFmtId="0" fontId="10" fillId="0" borderId="0" xfId="0" applyFont="1"/>
    <xf numFmtId="168" fontId="0" fillId="3" borderId="0" xfId="0" applyNumberFormat="1" applyFill="1"/>
    <xf numFmtId="10" fontId="0" fillId="0" borderId="0" xfId="0" applyNumberFormat="1" applyAlignment="1">
      <alignment horizontal="right"/>
    </xf>
    <xf numFmtId="10" fontId="0" fillId="3" borderId="4" xfId="0" applyNumberFormat="1" applyFill="1" applyBorder="1"/>
    <xf numFmtId="0" fontId="43" fillId="3" borderId="0" xfId="0" applyFont="1" applyFill="1"/>
    <xf numFmtId="0" fontId="3" fillId="0" borderId="0" xfId="0" applyFont="1"/>
    <xf numFmtId="0" fontId="0" fillId="0" borderId="0" xfId="0" applyAlignment="1">
      <alignment horizontal="center"/>
    </xf>
    <xf numFmtId="0" fontId="10" fillId="5" borderId="0" xfId="0" applyFont="1" applyFill="1" applyAlignment="1">
      <alignment horizontal="left"/>
    </xf>
    <xf numFmtId="0" fontId="10" fillId="0" borderId="0" xfId="0" applyFont="1" applyAlignment="1">
      <alignment horizontal="left"/>
    </xf>
    <xf numFmtId="0" fontId="37" fillId="0" borderId="0" xfId="0" applyFont="1"/>
    <xf numFmtId="0" fontId="6" fillId="0" borderId="0" xfId="0" applyFont="1"/>
    <xf numFmtId="0" fontId="3" fillId="0" borderId="5" xfId="0" applyFont="1" applyBorder="1"/>
    <xf numFmtId="6" fontId="3" fillId="0" borderId="1" xfId="0" applyNumberFormat="1" applyFont="1" applyBorder="1"/>
    <xf numFmtId="6" fontId="3" fillId="0" borderId="3" xfId="0" applyNumberFormat="1" applyFont="1" applyBorder="1"/>
    <xf numFmtId="0" fontId="0" fillId="0" borderId="6" xfId="0" applyBorder="1"/>
    <xf numFmtId="6" fontId="3" fillId="0" borderId="0" xfId="0" applyNumberFormat="1" applyFont="1"/>
    <xf numFmtId="8" fontId="0" fillId="0" borderId="4" xfId="0" applyNumberFormat="1" applyBorder="1"/>
    <xf numFmtId="0" fontId="3" fillId="0" borderId="6" xfId="0" applyFont="1" applyBorder="1"/>
    <xf numFmtId="0" fontId="10" fillId="0" borderId="6" xfId="0" applyFont="1" applyBorder="1"/>
    <xf numFmtId="8" fontId="0" fillId="0" borderId="0" xfId="0" applyNumberFormat="1"/>
    <xf numFmtId="8" fontId="10" fillId="0" borderId="0" xfId="0" applyNumberFormat="1" applyFont="1"/>
    <xf numFmtId="168" fontId="10" fillId="0" borderId="0" xfId="0" applyNumberFormat="1" applyFont="1"/>
    <xf numFmtId="49" fontId="0" fillId="0" borderId="6" xfId="0" applyNumberFormat="1" applyBorder="1" applyAlignment="1">
      <alignment wrapText="1"/>
    </xf>
    <xf numFmtId="8" fontId="3" fillId="0" borderId="4" xfId="0" applyNumberFormat="1" applyFont="1" applyBorder="1"/>
    <xf numFmtId="0" fontId="0" fillId="0" borderId="4" xfId="0" applyBorder="1" applyAlignment="1">
      <alignment horizontal="right"/>
    </xf>
    <xf numFmtId="0" fontId="6" fillId="0" borderId="0" xfId="0" applyFont="1" applyAlignment="1">
      <alignment horizontal="center"/>
    </xf>
    <xf numFmtId="0" fontId="6" fillId="0" borderId="0" xfId="0" applyFont="1" applyAlignment="1">
      <alignment horizontal="left"/>
    </xf>
    <xf numFmtId="0" fontId="3" fillId="6" borderId="7" xfId="0" applyFont="1" applyFill="1" applyBorder="1"/>
    <xf numFmtId="0" fontId="10" fillId="6" borderId="8" xfId="0" applyFont="1" applyFill="1" applyBorder="1"/>
    <xf numFmtId="0" fontId="10" fillId="6" borderId="9" xfId="0" applyFont="1" applyFill="1" applyBorder="1"/>
    <xf numFmtId="0" fontId="10" fillId="0" borderId="0" xfId="0" applyFont="1" applyAlignment="1">
      <alignment horizontal="center"/>
    </xf>
    <xf numFmtId="0" fontId="18" fillId="6" borderId="10" xfId="0" applyFont="1" applyFill="1" applyBorder="1" applyAlignment="1">
      <alignment horizontal="center"/>
    </xf>
    <xf numFmtId="0" fontId="18" fillId="6" borderId="1" xfId="0" applyFont="1" applyFill="1" applyBorder="1" applyAlignment="1">
      <alignment horizontal="center"/>
    </xf>
    <xf numFmtId="0" fontId="18" fillId="6" borderId="11" xfId="0" applyFont="1" applyFill="1" applyBorder="1" applyAlignment="1">
      <alignment horizontal="center"/>
    </xf>
    <xf numFmtId="2" fontId="24" fillId="0" borderId="0" xfId="0" applyNumberFormat="1" applyFont="1"/>
    <xf numFmtId="2" fontId="9" fillId="0" borderId="0" xfId="0" applyNumberFormat="1" applyFont="1"/>
    <xf numFmtId="0" fontId="9" fillId="0" borderId="0" xfId="0" applyFont="1"/>
    <xf numFmtId="0" fontId="21" fillId="0" borderId="0" xfId="0" applyFont="1" applyAlignment="1">
      <alignment horizontal="center"/>
    </xf>
    <xf numFmtId="0" fontId="0" fillId="6" borderId="10" xfId="0"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center"/>
    </xf>
    <xf numFmtId="2" fontId="7" fillId="0" borderId="0" xfId="0" applyNumberFormat="1" applyFont="1"/>
    <xf numFmtId="39" fontId="7" fillId="0" borderId="0" xfId="0" applyNumberFormat="1" applyFont="1"/>
    <xf numFmtId="168" fontId="7" fillId="0" borderId="0" xfId="0" applyNumberFormat="1" applyFont="1"/>
    <xf numFmtId="49" fontId="9" fillId="0" borderId="0" xfId="0" applyNumberFormat="1" applyFont="1"/>
    <xf numFmtId="9" fontId="0" fillId="0" borderId="0" xfId="0" applyNumberFormat="1"/>
    <xf numFmtId="39" fontId="9" fillId="0" borderId="0" xfId="0" applyNumberFormat="1" applyFont="1"/>
    <xf numFmtId="9" fontId="10" fillId="0" borderId="0" xfId="0" applyNumberFormat="1" applyFont="1"/>
    <xf numFmtId="2" fontId="11" fillId="0" borderId="0" xfId="0" applyNumberFormat="1" applyFont="1"/>
    <xf numFmtId="0" fontId="11" fillId="0" borderId="0" xfId="0" applyFont="1"/>
    <xf numFmtId="2" fontId="10" fillId="0" borderId="0" xfId="0" applyNumberFormat="1" applyFont="1"/>
    <xf numFmtId="2" fontId="9" fillId="0" borderId="4" xfId="0" applyNumberFormat="1" applyFont="1" applyBorder="1"/>
    <xf numFmtId="0" fontId="9" fillId="0" borderId="4" xfId="0" applyFont="1" applyBorder="1"/>
    <xf numFmtId="168" fontId="7" fillId="0" borderId="12" xfId="0" applyNumberFormat="1" applyFont="1" applyBorder="1" applyAlignment="1">
      <alignment horizontal="right"/>
    </xf>
    <xf numFmtId="168" fontId="7" fillId="0" borderId="12" xfId="0" applyNumberFormat="1" applyFont="1" applyBorder="1"/>
    <xf numFmtId="6" fontId="7" fillId="0" borderId="12" xfId="0" applyNumberFormat="1" applyFont="1" applyBorder="1"/>
    <xf numFmtId="0" fontId="3" fillId="0" borderId="0" xfId="0" applyFont="1" applyAlignment="1">
      <alignment horizontal="right"/>
    </xf>
    <xf numFmtId="6" fontId="7" fillId="0" borderId="0" xfId="0" applyNumberFormat="1" applyFont="1"/>
    <xf numFmtId="6" fontId="20" fillId="0" borderId="0" xfId="0" applyNumberFormat="1" applyFont="1" applyAlignment="1">
      <alignment horizontal="right"/>
    </xf>
    <xf numFmtId="6" fontId="41" fillId="0" borderId="0" xfId="0" applyNumberFormat="1" applyFont="1"/>
    <xf numFmtId="6" fontId="20" fillId="0" borderId="0" xfId="0" applyNumberFormat="1" applyFont="1"/>
    <xf numFmtId="0" fontId="9" fillId="7" borderId="1" xfId="0" applyFont="1" applyFill="1" applyBorder="1"/>
    <xf numFmtId="0" fontId="12" fillId="0" borderId="1" xfId="0" applyFont="1" applyBorder="1" applyAlignment="1">
      <alignment horizontal="right"/>
    </xf>
    <xf numFmtId="10" fontId="7" fillId="0" borderId="0" xfId="5" applyNumberFormat="1" applyFont="1" applyFill="1" applyBorder="1" applyProtection="1"/>
    <xf numFmtId="10" fontId="9" fillId="0" borderId="0" xfId="5" applyNumberFormat="1" applyFont="1" applyFill="1" applyBorder="1" applyProtection="1"/>
    <xf numFmtId="0" fontId="3" fillId="6" borderId="13" xfId="0" applyFont="1" applyFill="1" applyBorder="1" applyAlignment="1">
      <alignment horizontal="center"/>
    </xf>
    <xf numFmtId="0" fontId="3" fillId="6" borderId="14" xfId="0" applyFont="1" applyFill="1" applyBorder="1" applyAlignment="1">
      <alignment horizontal="center"/>
    </xf>
    <xf numFmtId="0" fontId="3" fillId="6" borderId="15" xfId="0" applyFont="1" applyFill="1" applyBorder="1" applyAlignment="1">
      <alignment horizontal="center"/>
    </xf>
    <xf numFmtId="0" fontId="21" fillId="0" borderId="0" xfId="0" applyFont="1"/>
    <xf numFmtId="49" fontId="7" fillId="0" borderId="0" xfId="0" applyNumberFormat="1" applyFont="1"/>
    <xf numFmtId="165" fontId="3" fillId="0" borderId="1" xfId="0" applyNumberFormat="1" applyFont="1" applyBorder="1"/>
    <xf numFmtId="165" fontId="0" fillId="2" borderId="1" xfId="0" applyNumberFormat="1" applyFill="1" applyBorder="1" applyProtection="1">
      <protection locked="0"/>
    </xf>
    <xf numFmtId="165" fontId="10" fillId="2" borderId="1" xfId="0" applyNumberFormat="1" applyFont="1" applyFill="1" applyBorder="1" applyProtection="1">
      <protection locked="0"/>
    </xf>
    <xf numFmtId="165" fontId="3" fillId="2" borderId="16" xfId="0" applyNumberFormat="1" applyFont="1" applyFill="1" applyBorder="1"/>
    <xf numFmtId="165" fontId="10" fillId="4" borderId="1" xfId="0" applyNumberFormat="1" applyFont="1" applyFill="1" applyBorder="1" applyAlignment="1">
      <alignment horizontal="right"/>
    </xf>
    <xf numFmtId="165" fontId="10" fillId="0" borderId="0" xfId="0" applyNumberFormat="1" applyFont="1" applyAlignment="1">
      <alignment horizontal="right"/>
    </xf>
    <xf numFmtId="165" fontId="0" fillId="0" borderId="0" xfId="0" applyNumberFormat="1"/>
    <xf numFmtId="165" fontId="3" fillId="4" borderId="16" xfId="0" applyNumberFormat="1" applyFont="1" applyFill="1" applyBorder="1"/>
    <xf numFmtId="165" fontId="3" fillId="4" borderId="0" xfId="0" applyNumberFormat="1" applyFont="1" applyFill="1" applyAlignment="1">
      <alignment horizontal="right"/>
    </xf>
    <xf numFmtId="169" fontId="9" fillId="2" borderId="1" xfId="0" applyNumberFormat="1" applyFont="1" applyFill="1" applyBorder="1" applyProtection="1">
      <protection locked="0"/>
    </xf>
    <xf numFmtId="169" fontId="7" fillId="0" borderId="12" xfId="0" applyNumberFormat="1" applyFont="1" applyBorder="1"/>
    <xf numFmtId="169" fontId="9" fillId="0" borderId="0" xfId="0" applyNumberFormat="1" applyFont="1" applyProtection="1">
      <protection locked="0"/>
    </xf>
    <xf numFmtId="165" fontId="9" fillId="7" borderId="1" xfId="5" applyNumberFormat="1" applyFont="1" applyFill="1" applyBorder="1" applyProtection="1"/>
    <xf numFmtId="165" fontId="9" fillId="0" borderId="0" xfId="5" applyNumberFormat="1" applyFont="1" applyProtection="1"/>
    <xf numFmtId="165" fontId="10" fillId="0" borderId="1" xfId="5" applyNumberFormat="1" applyFont="1" applyFill="1" applyBorder="1" applyProtection="1"/>
    <xf numFmtId="165" fontId="9" fillId="0" borderId="4" xfId="0" applyNumberFormat="1" applyFont="1" applyBorder="1"/>
    <xf numFmtId="165" fontId="7" fillId="0" borderId="0" xfId="0" applyNumberFormat="1" applyFont="1"/>
    <xf numFmtId="10" fontId="9" fillId="6" borderId="10" xfId="5" applyNumberFormat="1" applyFont="1" applyFill="1" applyBorder="1" applyProtection="1"/>
    <xf numFmtId="10" fontId="0" fillId="0" borderId="0" xfId="0" applyNumberFormat="1"/>
    <xf numFmtId="10" fontId="9" fillId="6" borderId="17" xfId="5" applyNumberFormat="1" applyFont="1" applyFill="1" applyBorder="1" applyProtection="1"/>
    <xf numFmtId="10" fontId="39" fillId="6" borderId="13" xfId="5" applyNumberFormat="1" applyFont="1" applyFill="1" applyBorder="1" applyProtection="1"/>
    <xf numFmtId="10" fontId="9" fillId="6" borderId="18" xfId="5" applyNumberFormat="1" applyFont="1" applyFill="1" applyBorder="1" applyProtection="1"/>
    <xf numFmtId="10" fontId="9" fillId="6" borderId="19" xfId="5" applyNumberFormat="1" applyFont="1" applyFill="1" applyBorder="1" applyProtection="1"/>
    <xf numFmtId="10" fontId="9" fillId="6" borderId="20" xfId="5" applyNumberFormat="1" applyFont="1" applyFill="1" applyBorder="1" applyProtection="1"/>
    <xf numFmtId="10" fontId="39" fillId="4" borderId="13" xfId="5" applyNumberFormat="1" applyFont="1" applyFill="1" applyBorder="1" applyProtection="1"/>
    <xf numFmtId="0" fontId="10" fillId="0" borderId="21" xfId="0" applyFont="1" applyBorder="1"/>
    <xf numFmtId="168" fontId="0" fillId="0" borderId="0" xfId="0" applyNumberFormat="1" applyProtection="1">
      <protection locked="0"/>
    </xf>
    <xf numFmtId="0" fontId="0" fillId="9" borderId="0" xfId="0" applyFill="1"/>
    <xf numFmtId="14" fontId="0" fillId="0" borderId="1" xfId="0" applyNumberFormat="1" applyBorder="1" applyProtection="1">
      <protection locked="0"/>
    </xf>
    <xf numFmtId="0" fontId="50" fillId="8" borderId="0" xfId="0" applyFont="1" applyFill="1" applyAlignment="1">
      <alignment vertical="center"/>
    </xf>
    <xf numFmtId="0" fontId="51" fillId="8" borderId="0" xfId="0" applyFont="1" applyFill="1" applyAlignment="1">
      <alignment vertical="center"/>
    </xf>
    <xf numFmtId="0" fontId="50" fillId="8" borderId="0" xfId="0" applyFont="1" applyFill="1" applyAlignment="1">
      <alignment horizontal="right" vertical="center"/>
    </xf>
    <xf numFmtId="0" fontId="52" fillId="0" borderId="0" xfId="0" applyFont="1" applyAlignment="1">
      <alignment vertical="center"/>
    </xf>
    <xf numFmtId="0" fontId="53" fillId="10" borderId="0" xfId="0" applyFont="1" applyFill="1" applyAlignment="1">
      <alignment vertical="center"/>
    </xf>
    <xf numFmtId="0" fontId="52" fillId="10" borderId="0" xfId="0" applyFont="1" applyFill="1" applyAlignment="1">
      <alignment vertical="center"/>
    </xf>
    <xf numFmtId="0" fontId="54" fillId="0" borderId="0" xfId="0" applyFont="1" applyAlignment="1">
      <alignment horizontal="right" vertical="center"/>
    </xf>
    <xf numFmtId="0" fontId="53" fillId="0" borderId="0" xfId="0" applyFont="1" applyAlignment="1">
      <alignment vertical="center"/>
    </xf>
    <xf numFmtId="0" fontId="53" fillId="0" borderId="0" xfId="0" applyFont="1" applyAlignment="1">
      <alignment horizontal="right" vertical="center"/>
    </xf>
    <xf numFmtId="0" fontId="52" fillId="0" borderId="0" xfId="0" applyFont="1" applyAlignment="1">
      <alignment horizontal="right"/>
    </xf>
    <xf numFmtId="0" fontId="52" fillId="10" borderId="20" xfId="0" applyFont="1" applyFill="1" applyBorder="1" applyAlignment="1">
      <alignment horizontal="left"/>
    </xf>
    <xf numFmtId="14" fontId="52" fillId="0" borderId="0" xfId="0" applyNumberFormat="1" applyFont="1" applyAlignment="1">
      <alignment horizontal="right"/>
    </xf>
    <xf numFmtId="0" fontId="52" fillId="0" borderId="0" xfId="0" applyFont="1"/>
    <xf numFmtId="49" fontId="52" fillId="2" borderId="20" xfId="0" applyNumberFormat="1" applyFont="1" applyFill="1" applyBorder="1" applyAlignment="1">
      <alignment horizontal="center"/>
    </xf>
    <xf numFmtId="0" fontId="55" fillId="0" borderId="0" xfId="0" applyFont="1" applyAlignment="1">
      <alignment horizontal="left"/>
    </xf>
    <xf numFmtId="0" fontId="53" fillId="0" borderId="22" xfId="0" applyFont="1" applyBorder="1" applyAlignment="1">
      <alignment horizontal="center"/>
    </xf>
    <xf numFmtId="0" fontId="53" fillId="0" borderId="23" xfId="0" applyFont="1" applyBorder="1"/>
    <xf numFmtId="0" fontId="53" fillId="0" borderId="23" xfId="0" applyFont="1" applyBorder="1" applyAlignment="1">
      <alignment horizontal="center"/>
    </xf>
    <xf numFmtId="0" fontId="56" fillId="0" borderId="23" xfId="0" applyFont="1" applyBorder="1" applyAlignment="1">
      <alignment horizontal="center" wrapText="1"/>
    </xf>
    <xf numFmtId="0" fontId="53" fillId="0" borderId="23" xfId="0" applyFont="1" applyBorder="1" applyAlignment="1">
      <alignment wrapText="1"/>
    </xf>
    <xf numFmtId="0" fontId="53" fillId="0" borderId="24" xfId="0" applyFont="1" applyBorder="1"/>
    <xf numFmtId="0" fontId="52" fillId="0" borderId="10" xfId="0" applyFont="1" applyBorder="1" applyAlignment="1">
      <alignment horizontal="center"/>
    </xf>
    <xf numFmtId="43" fontId="52" fillId="2" borderId="1" xfId="1" applyFont="1" applyFill="1" applyBorder="1"/>
    <xf numFmtId="3" fontId="53" fillId="2" borderId="1" xfId="0" applyNumberFormat="1" applyFont="1" applyFill="1" applyBorder="1" applyAlignment="1">
      <alignment horizontal="center"/>
    </xf>
    <xf numFmtId="4" fontId="52" fillId="0" borderId="1" xfId="1" applyNumberFormat="1" applyFont="1" applyFill="1" applyBorder="1"/>
    <xf numFmtId="171" fontId="52" fillId="0" borderId="1" xfId="0" applyNumberFormat="1" applyFont="1" applyBorder="1"/>
    <xf numFmtId="4" fontId="57" fillId="0" borderId="1" xfId="0" applyNumberFormat="1" applyFont="1" applyBorder="1" applyAlignment="1">
      <alignment wrapText="1"/>
    </xf>
    <xf numFmtId="0" fontId="58" fillId="0" borderId="11" xfId="0" applyFont="1" applyBorder="1"/>
    <xf numFmtId="4" fontId="52" fillId="2" borderId="1" xfId="1" applyNumberFormat="1" applyFont="1" applyFill="1" applyBorder="1"/>
    <xf numFmtId="0" fontId="59" fillId="0" borderId="25" xfId="0" applyFont="1" applyBorder="1" applyAlignment="1">
      <alignment horizontal="right" wrapText="1"/>
    </xf>
    <xf numFmtId="4" fontId="59" fillId="0" borderId="26" xfId="0" applyNumberFormat="1" applyFont="1" applyBorder="1" applyAlignment="1">
      <alignment horizontal="right" wrapText="1"/>
    </xf>
    <xf numFmtId="0" fontId="55" fillId="0" borderId="26" xfId="0" applyFont="1" applyBorder="1" applyAlignment="1">
      <alignment horizontal="right" wrapText="1"/>
    </xf>
    <xf numFmtId="43" fontId="53" fillId="0" borderId="26" xfId="1" applyFont="1" applyFill="1" applyBorder="1"/>
    <xf numFmtId="10" fontId="53" fillId="0" borderId="26" xfId="0" applyNumberFormat="1" applyFont="1" applyBorder="1"/>
    <xf numFmtId="4" fontId="53" fillId="0" borderId="26" xfId="0" applyNumberFormat="1" applyFont="1" applyBorder="1"/>
    <xf numFmtId="10" fontId="53" fillId="0" borderId="27" xfId="0" applyNumberFormat="1" applyFont="1" applyBorder="1" applyAlignment="1">
      <alignment horizontal="center"/>
    </xf>
    <xf numFmtId="43" fontId="57" fillId="11" borderId="28" xfId="0" applyNumberFormat="1" applyFont="1" applyFill="1" applyBorder="1"/>
    <xf numFmtId="43" fontId="53" fillId="11" borderId="29" xfId="0" applyNumberFormat="1" applyFont="1" applyFill="1" applyBorder="1"/>
    <xf numFmtId="0" fontId="60" fillId="0" borderId="0" xfId="0" applyFont="1" applyAlignment="1">
      <alignment wrapText="1"/>
    </xf>
    <xf numFmtId="0" fontId="54" fillId="11" borderId="19" xfId="0" applyFont="1" applyFill="1" applyBorder="1"/>
    <xf numFmtId="0" fontId="61" fillId="11" borderId="30" xfId="0" applyFont="1" applyFill="1" applyBorder="1" applyAlignment="1">
      <alignment wrapText="1"/>
    </xf>
    <xf numFmtId="43" fontId="53" fillId="12" borderId="27" xfId="0" applyNumberFormat="1" applyFont="1" applyFill="1" applyBorder="1"/>
    <xf numFmtId="0" fontId="53" fillId="0" borderId="0" xfId="0" applyFont="1" applyAlignment="1">
      <alignment wrapText="1"/>
    </xf>
    <xf numFmtId="43" fontId="62" fillId="0" borderId="0" xfId="0" applyNumberFormat="1" applyFont="1"/>
    <xf numFmtId="0" fontId="52" fillId="0" borderId="0" xfId="0" applyFont="1" applyAlignment="1">
      <alignment wrapText="1"/>
    </xf>
    <xf numFmtId="0" fontId="50" fillId="8" borderId="0" xfId="0" applyFont="1" applyFill="1" applyAlignment="1">
      <alignment horizontal="left"/>
    </xf>
    <xf numFmtId="0" fontId="50" fillId="8" borderId="0" xfId="0" applyFont="1" applyFill="1"/>
    <xf numFmtId="0" fontId="50" fillId="0" borderId="0" xfId="0" applyFont="1" applyAlignment="1">
      <alignment horizontal="left"/>
    </xf>
    <xf numFmtId="0" fontId="53" fillId="0" borderId="0" xfId="0" applyFont="1"/>
    <xf numFmtId="0" fontId="52" fillId="0" borderId="0" xfId="0" applyFont="1" applyAlignment="1">
      <alignment horizontal="center"/>
    </xf>
    <xf numFmtId="0" fontId="53" fillId="5" borderId="31" xfId="0" applyFont="1" applyFill="1" applyBorder="1" applyAlignment="1">
      <alignment horizontal="center"/>
    </xf>
    <xf numFmtId="43" fontId="53" fillId="0" borderId="26" xfId="1" applyFont="1" applyBorder="1" applyAlignment="1">
      <alignment horizontal="center"/>
    </xf>
    <xf numFmtId="0" fontId="53" fillId="5" borderId="31" xfId="0" applyFont="1" applyFill="1" applyBorder="1"/>
    <xf numFmtId="0" fontId="53" fillId="5" borderId="28" xfId="0" applyFont="1" applyFill="1" applyBorder="1"/>
    <xf numFmtId="0" fontId="52" fillId="0" borderId="1" xfId="0" applyFont="1" applyBorder="1" applyAlignment="1">
      <alignment horizontal="center"/>
    </xf>
    <xf numFmtId="0" fontId="52" fillId="0" borderId="11" xfId="0" applyFont="1" applyBorder="1"/>
    <xf numFmtId="43" fontId="52" fillId="0" borderId="26" xfId="0" applyNumberFormat="1" applyFont="1" applyBorder="1"/>
    <xf numFmtId="0" fontId="52" fillId="0" borderId="27" xfId="0" applyFont="1" applyBorder="1"/>
    <xf numFmtId="0" fontId="63" fillId="0" borderId="0" xfId="0" applyFont="1"/>
    <xf numFmtId="0" fontId="52" fillId="0" borderId="0" xfId="0" applyFont="1" applyAlignment="1">
      <alignment horizontal="right" vertical="top"/>
    </xf>
    <xf numFmtId="0" fontId="54" fillId="0" borderId="0" xfId="0" applyFont="1"/>
    <xf numFmtId="0" fontId="58" fillId="0" borderId="0" xfId="0" applyFont="1" applyAlignment="1">
      <alignment horizontal="right" vertical="top"/>
    </xf>
    <xf numFmtId="0" fontId="58" fillId="0" borderId="0" xfId="0" applyFont="1" applyAlignment="1">
      <alignment horizontal="center"/>
    </xf>
    <xf numFmtId="0" fontId="53" fillId="4" borderId="18" xfId="0" applyFont="1" applyFill="1" applyBorder="1" applyAlignment="1">
      <alignment horizontal="center" wrapText="1"/>
    </xf>
    <xf numFmtId="4" fontId="52" fillId="4" borderId="32" xfId="0" applyNumberFormat="1" applyFont="1" applyFill="1" applyBorder="1"/>
    <xf numFmtId="4" fontId="53" fillId="4" borderId="33" xfId="0" applyNumberFormat="1" applyFont="1" applyFill="1" applyBorder="1"/>
    <xf numFmtId="0" fontId="9" fillId="2" borderId="1" xfId="0" applyFont="1" applyFill="1" applyBorder="1" applyAlignment="1" applyProtection="1">
      <alignment horizontal="left"/>
      <protection locked="0"/>
    </xf>
    <xf numFmtId="49" fontId="10" fillId="2" borderId="1" xfId="0" applyNumberFormat="1" applyFont="1" applyFill="1" applyBorder="1" applyAlignment="1" applyProtection="1">
      <alignment horizontal="left"/>
      <protection locked="0"/>
    </xf>
    <xf numFmtId="0" fontId="2" fillId="0" borderId="0" xfId="0" quotePrefix="1" applyFont="1"/>
    <xf numFmtId="0" fontId="2" fillId="0" borderId="0" xfId="0" applyFont="1"/>
    <xf numFmtId="0" fontId="28" fillId="3" borderId="0" xfId="0" applyFont="1" applyFill="1" applyProtection="1">
      <protection locked="0"/>
    </xf>
    <xf numFmtId="0" fontId="0" fillId="3" borderId="0" xfId="0" applyFill="1" applyAlignment="1" applyProtection="1">
      <alignment horizontal="left"/>
      <protection locked="0"/>
    </xf>
    <xf numFmtId="0" fontId="0" fillId="3" borderId="0" xfId="0" applyFill="1" applyProtection="1">
      <protection locked="0"/>
    </xf>
    <xf numFmtId="10" fontId="12" fillId="3" borderId="0" xfId="0" applyNumberFormat="1" applyFont="1" applyFill="1" applyProtection="1">
      <protection locked="0"/>
    </xf>
    <xf numFmtId="10" fontId="0" fillId="3" borderId="0" xfId="0" applyNumberFormat="1" applyFill="1" applyProtection="1">
      <protection locked="0"/>
    </xf>
    <xf numFmtId="0" fontId="30" fillId="3" borderId="0" xfId="0" applyFont="1" applyFill="1" applyProtection="1">
      <protection locked="0"/>
    </xf>
    <xf numFmtId="0" fontId="3" fillId="3" borderId="1" xfId="0" applyFont="1" applyFill="1" applyBorder="1" applyAlignment="1" applyProtection="1">
      <alignment horizontal="center"/>
      <protection locked="0"/>
    </xf>
    <xf numFmtId="0" fontId="0" fillId="0" borderId="1" xfId="0" applyBorder="1" applyAlignment="1" applyProtection="1">
      <alignment horizontal="right"/>
      <protection locked="0"/>
    </xf>
    <xf numFmtId="0" fontId="26" fillId="0" borderId="1" xfId="0" applyFont="1" applyBorder="1" applyProtection="1">
      <protection locked="0"/>
    </xf>
    <xf numFmtId="165" fontId="3" fillId="3" borderId="1" xfId="0" applyNumberFormat="1" applyFont="1" applyFill="1" applyBorder="1" applyProtection="1">
      <protection locked="0"/>
    </xf>
    <xf numFmtId="0" fontId="10" fillId="0" borderId="1" xfId="0" applyFont="1" applyBorder="1" applyProtection="1">
      <protection locked="0"/>
    </xf>
    <xf numFmtId="0" fontId="10" fillId="0" borderId="0" xfId="0" applyFont="1" applyProtection="1">
      <protection locked="0"/>
    </xf>
    <xf numFmtId="43" fontId="0" fillId="3" borderId="0" xfId="1" applyFont="1" applyFill="1" applyBorder="1" applyProtection="1">
      <protection locked="0"/>
    </xf>
    <xf numFmtId="0" fontId="0" fillId="0" borderId="1" xfId="0" applyBorder="1" applyProtection="1">
      <protection locked="0"/>
    </xf>
    <xf numFmtId="0" fontId="10" fillId="3" borderId="0" xfId="0" applyFont="1" applyFill="1" applyProtection="1">
      <protection locked="0"/>
    </xf>
    <xf numFmtId="0" fontId="0" fillId="3" borderId="0" xfId="0" applyFill="1" applyAlignment="1" applyProtection="1">
      <alignment horizontal="right"/>
      <protection locked="0"/>
    </xf>
    <xf numFmtId="0" fontId="6" fillId="3" borderId="5" xfId="0" applyFont="1" applyFill="1" applyBorder="1" applyProtection="1">
      <protection locked="0"/>
    </xf>
    <xf numFmtId="0" fontId="0" fillId="3" borderId="35" xfId="0" applyFill="1" applyBorder="1" applyAlignment="1" applyProtection="1">
      <alignment horizontal="left"/>
      <protection locked="0"/>
    </xf>
    <xf numFmtId="0" fontId="0" fillId="3" borderId="35" xfId="0" applyFill="1" applyBorder="1" applyProtection="1">
      <protection locked="0"/>
    </xf>
    <xf numFmtId="10" fontId="0" fillId="3" borderId="35" xfId="0" applyNumberFormat="1" applyFill="1" applyBorder="1" applyProtection="1">
      <protection locked="0"/>
    </xf>
    <xf numFmtId="0" fontId="0" fillId="3" borderId="36" xfId="0" applyFill="1" applyBorder="1" applyProtection="1">
      <protection locked="0"/>
    </xf>
    <xf numFmtId="0" fontId="29" fillId="3" borderId="6" xfId="0" applyFont="1" applyFill="1" applyBorder="1" applyProtection="1">
      <protection locked="0"/>
    </xf>
    <xf numFmtId="0" fontId="29" fillId="3" borderId="0" xfId="0" applyFont="1" applyFill="1" applyAlignment="1" applyProtection="1">
      <alignment horizontal="left"/>
      <protection locked="0"/>
    </xf>
    <xf numFmtId="0" fontId="0" fillId="3" borderId="34" xfId="0" applyFill="1" applyBorder="1" applyProtection="1">
      <protection locked="0"/>
    </xf>
    <xf numFmtId="10" fontId="3" fillId="3" borderId="0" xfId="0" applyNumberFormat="1" applyFont="1" applyFill="1" applyAlignment="1" applyProtection="1">
      <alignment horizontal="right"/>
      <protection locked="0"/>
    </xf>
    <xf numFmtId="0" fontId="10" fillId="3" borderId="6" xfId="0" applyFont="1" applyFill="1" applyBorder="1" applyProtection="1">
      <protection locked="0"/>
    </xf>
    <xf numFmtId="0" fontId="6" fillId="3" borderId="6" xfId="0" applyFont="1" applyFill="1" applyBorder="1" applyProtection="1">
      <protection locked="0"/>
    </xf>
    <xf numFmtId="0" fontId="0" fillId="3" borderId="6" xfId="0" applyFill="1" applyBorder="1" applyProtection="1">
      <protection locked="0"/>
    </xf>
    <xf numFmtId="167" fontId="3" fillId="3" borderId="0" xfId="0" applyNumberFormat="1" applyFont="1" applyFill="1" applyAlignment="1" applyProtection="1">
      <alignment horizontal="center"/>
      <protection locked="0"/>
    </xf>
    <xf numFmtId="0" fontId="3" fillId="3" borderId="0" xfId="0" applyFont="1" applyFill="1" applyProtection="1">
      <protection locked="0"/>
    </xf>
    <xf numFmtId="10" fontId="6" fillId="4" borderId="0" xfId="0" applyNumberFormat="1" applyFont="1" applyFill="1" applyAlignment="1" applyProtection="1">
      <alignment horizontal="right"/>
      <protection locked="0"/>
    </xf>
    <xf numFmtId="0" fontId="3" fillId="3" borderId="0" xfId="0" quotePrefix="1" applyFont="1" applyFill="1" applyAlignment="1" applyProtection="1">
      <alignment horizontal="center"/>
      <protection locked="0"/>
    </xf>
    <xf numFmtId="165" fontId="3" fillId="4" borderId="0" xfId="0" applyNumberFormat="1" applyFont="1" applyFill="1" applyAlignment="1" applyProtection="1">
      <alignment horizontal="right"/>
      <protection locked="0"/>
    </xf>
    <xf numFmtId="167" fontId="0" fillId="3" borderId="0" xfId="0" applyNumberFormat="1" applyFill="1" applyProtection="1">
      <protection locked="0"/>
    </xf>
    <xf numFmtId="0" fontId="6" fillId="3" borderId="6" xfId="0" applyFont="1" applyFill="1" applyBorder="1" applyAlignment="1" applyProtection="1">
      <alignment horizontal="left"/>
      <protection locked="0"/>
    </xf>
    <xf numFmtId="49" fontId="3" fillId="3" borderId="0" xfId="0" applyNumberFormat="1" applyFont="1" applyFill="1" applyAlignment="1" applyProtection="1">
      <alignment horizontal="left"/>
      <protection locked="0"/>
    </xf>
    <xf numFmtId="10" fontId="0" fillId="0" borderId="0" xfId="0" applyNumberFormat="1" applyAlignment="1" applyProtection="1">
      <alignment horizontal="right"/>
      <protection locked="0"/>
    </xf>
    <xf numFmtId="49" fontId="3" fillId="3" borderId="6" xfId="0" applyNumberFormat="1" applyFont="1" applyFill="1" applyBorder="1" applyAlignment="1" applyProtection="1">
      <alignment horizontal="left"/>
      <protection locked="0"/>
    </xf>
    <xf numFmtId="49" fontId="10" fillId="3" borderId="0" xfId="0" applyNumberFormat="1" applyFont="1" applyFill="1" applyAlignment="1" applyProtection="1">
      <alignment horizontal="left"/>
      <protection locked="0"/>
    </xf>
    <xf numFmtId="49" fontId="10" fillId="3" borderId="0" xfId="0" applyNumberFormat="1" applyFont="1" applyFill="1" applyAlignment="1" applyProtection="1">
      <alignment horizontal="center"/>
      <protection locked="0"/>
    </xf>
    <xf numFmtId="0" fontId="10" fillId="3" borderId="34" xfId="0" applyFont="1" applyFill="1" applyBorder="1" applyProtection="1">
      <protection locked="0"/>
    </xf>
    <xf numFmtId="49" fontId="6" fillId="3" borderId="6" xfId="0" applyNumberFormat="1" applyFont="1" applyFill="1" applyBorder="1" applyAlignment="1" applyProtection="1">
      <alignment horizontal="left"/>
      <protection locked="0"/>
    </xf>
    <xf numFmtId="49" fontId="10" fillId="3" borderId="0" xfId="0" applyNumberFormat="1" applyFont="1" applyFill="1" applyAlignment="1" applyProtection="1">
      <alignment horizontal="right"/>
      <protection locked="0"/>
    </xf>
    <xf numFmtId="49" fontId="8" fillId="3" borderId="6" xfId="0" applyNumberFormat="1" applyFont="1" applyFill="1" applyBorder="1" applyAlignment="1" applyProtection="1">
      <alignment horizontal="left"/>
      <protection locked="0"/>
    </xf>
    <xf numFmtId="49" fontId="4" fillId="3" borderId="6" xfId="0" applyNumberFormat="1" applyFont="1" applyFill="1" applyBorder="1" applyAlignment="1" applyProtection="1">
      <alignment horizontal="left"/>
      <protection locked="0"/>
    </xf>
    <xf numFmtId="49" fontId="3" fillId="3" borderId="16" xfId="0" applyNumberFormat="1" applyFont="1" applyFill="1" applyBorder="1" applyAlignment="1" applyProtection="1">
      <alignment horizontal="right"/>
      <protection locked="0"/>
    </xf>
    <xf numFmtId="0" fontId="3" fillId="3" borderId="16" xfId="0" applyFont="1" applyFill="1" applyBorder="1" applyProtection="1">
      <protection locked="0"/>
    </xf>
    <xf numFmtId="0" fontId="0" fillId="3" borderId="21" xfId="0" applyFill="1" applyBorder="1" applyProtection="1">
      <protection locked="0"/>
    </xf>
    <xf numFmtId="0" fontId="0" fillId="3" borderId="4" xfId="0" applyFill="1" applyBorder="1" applyAlignment="1" applyProtection="1">
      <alignment horizontal="left"/>
      <protection locked="0"/>
    </xf>
    <xf numFmtId="0" fontId="0" fillId="3" borderId="4" xfId="0" applyFill="1" applyBorder="1" applyProtection="1">
      <protection locked="0"/>
    </xf>
    <xf numFmtId="167" fontId="0" fillId="3" borderId="4" xfId="0" applyNumberFormat="1" applyFill="1" applyBorder="1" applyProtection="1">
      <protection locked="0"/>
    </xf>
    <xf numFmtId="10" fontId="0" fillId="3" borderId="4" xfId="0" applyNumberFormat="1" applyFill="1" applyBorder="1" applyProtection="1">
      <protection locked="0"/>
    </xf>
    <xf numFmtId="0" fontId="0" fillId="3" borderId="37" xfId="0" applyFill="1" applyBorder="1" applyProtection="1">
      <protection locked="0"/>
    </xf>
    <xf numFmtId="0" fontId="43" fillId="3" borderId="0" xfId="0" applyFont="1" applyFill="1" applyProtection="1">
      <protection locked="0"/>
    </xf>
    <xf numFmtId="49" fontId="0" fillId="3" borderId="0" xfId="0" applyNumberFormat="1" applyFill="1" applyProtection="1">
      <protection locked="0"/>
    </xf>
    <xf numFmtId="10" fontId="3" fillId="3" borderId="0" xfId="0" applyNumberFormat="1" applyFont="1" applyFill="1" applyProtection="1">
      <protection locked="0"/>
    </xf>
    <xf numFmtId="0" fontId="3" fillId="0" borderId="0" xfId="0" applyFont="1" applyAlignment="1" applyProtection="1">
      <alignment horizontal="center"/>
      <protection locked="0"/>
    </xf>
    <xf numFmtId="14" fontId="10" fillId="0" borderId="0" xfId="0" applyNumberFormat="1" applyFont="1" applyAlignment="1" applyProtection="1">
      <alignment horizontal="right"/>
      <protection locked="0"/>
    </xf>
    <xf numFmtId="0" fontId="3" fillId="0" borderId="0" xfId="0" applyFont="1" applyProtection="1">
      <protection locked="0"/>
    </xf>
    <xf numFmtId="0" fontId="3" fillId="0" borderId="0" xfId="0" applyFont="1" applyAlignment="1" applyProtection="1">
      <alignment horizontal="left"/>
      <protection locked="0"/>
    </xf>
    <xf numFmtId="0" fontId="0" fillId="0" borderId="0" xfId="0" applyProtection="1">
      <protection locked="0"/>
    </xf>
    <xf numFmtId="0" fontId="10" fillId="0" borderId="0" xfId="0" applyFont="1" applyAlignment="1" applyProtection="1">
      <alignment horizontal="right"/>
      <protection locked="0"/>
    </xf>
    <xf numFmtId="0" fontId="32" fillId="0" borderId="0" xfId="0" applyFont="1" applyAlignment="1" applyProtection="1">
      <alignment wrapText="1"/>
      <protection locked="0"/>
    </xf>
    <xf numFmtId="0" fontId="12" fillId="0" borderId="0" xfId="0" applyFont="1" applyAlignment="1" applyProtection="1">
      <alignment wrapText="1"/>
      <protection locked="0"/>
    </xf>
    <xf numFmtId="0" fontId="0" fillId="0" borderId="0" xfId="0" applyAlignment="1" applyProtection="1">
      <alignment wrapText="1"/>
      <protection locked="0"/>
    </xf>
    <xf numFmtId="49" fontId="4" fillId="5" borderId="0" xfId="0" applyNumberFormat="1" applyFont="1" applyFill="1" applyAlignment="1" applyProtection="1">
      <alignment horizontal="left"/>
      <protection locked="0"/>
    </xf>
    <xf numFmtId="49" fontId="3" fillId="5" borderId="0" xfId="0" applyNumberFormat="1" applyFont="1" applyFill="1" applyAlignment="1" applyProtection="1">
      <alignment horizontal="center"/>
      <protection locked="0"/>
    </xf>
    <xf numFmtId="0" fontId="0" fillId="5" borderId="0" xfId="0" applyFill="1" applyProtection="1">
      <protection locked="0"/>
    </xf>
    <xf numFmtId="0" fontId="0" fillId="5" borderId="0" xfId="0" applyFill="1" applyAlignment="1" applyProtection="1">
      <alignment horizontal="right"/>
      <protection locked="0"/>
    </xf>
    <xf numFmtId="49" fontId="3" fillId="0" borderId="0" xfId="0" applyNumberFormat="1" applyFont="1" applyAlignment="1" applyProtection="1">
      <alignment horizontal="left"/>
      <protection locked="0"/>
    </xf>
    <xf numFmtId="49" fontId="3" fillId="0" borderId="0" xfId="0" applyNumberFormat="1" applyFont="1" applyAlignment="1" applyProtection="1">
      <alignment horizontal="center"/>
      <protection locked="0"/>
    </xf>
    <xf numFmtId="49" fontId="38" fillId="0" borderId="0" xfId="0" applyNumberFormat="1" applyFont="1" applyAlignment="1" applyProtection="1">
      <alignment horizontal="center"/>
      <protection locked="0"/>
    </xf>
    <xf numFmtId="49" fontId="40" fillId="0" borderId="0" xfId="0" applyNumberFormat="1" applyFont="1" applyAlignment="1" applyProtection="1">
      <alignment horizontal="center"/>
      <protection locked="0"/>
    </xf>
    <xf numFmtId="49" fontId="4" fillId="0" borderId="0" xfId="0" applyNumberFormat="1" applyFont="1" applyAlignment="1" applyProtection="1">
      <alignment horizontal="center"/>
      <protection locked="0"/>
    </xf>
    <xf numFmtId="0" fontId="0" fillId="0" borderId="35" xfId="0" applyBorder="1" applyProtection="1">
      <protection locked="0"/>
    </xf>
    <xf numFmtId="0" fontId="10" fillId="0" borderId="35" xfId="0" applyFont="1" applyBorder="1" applyAlignment="1" applyProtection="1">
      <alignment horizontal="right"/>
      <protection locked="0"/>
    </xf>
    <xf numFmtId="10" fontId="15" fillId="0" borderId="35" xfId="0" applyNumberFormat="1" applyFont="1" applyBorder="1" applyProtection="1">
      <protection locked="0"/>
    </xf>
    <xf numFmtId="0" fontId="10" fillId="0" borderId="35" xfId="0" applyFont="1" applyBorder="1" applyProtection="1">
      <protection locked="0"/>
    </xf>
    <xf numFmtId="0" fontId="0" fillId="0" borderId="36" xfId="0" applyBorder="1" applyProtection="1">
      <protection locked="0"/>
    </xf>
    <xf numFmtId="9" fontId="0" fillId="0" borderId="35" xfId="0" applyNumberFormat="1" applyBorder="1" applyProtection="1">
      <protection locked="0"/>
    </xf>
    <xf numFmtId="8" fontId="22" fillId="0" borderId="0" xfId="0" applyNumberFormat="1" applyFont="1" applyAlignment="1" applyProtection="1">
      <alignment horizontal="right"/>
      <protection locked="0"/>
    </xf>
    <xf numFmtId="8" fontId="0" fillId="0" borderId="34" xfId="0" applyNumberFormat="1" applyBorder="1" applyProtection="1">
      <protection locked="0"/>
    </xf>
    <xf numFmtId="0" fontId="3" fillId="0" borderId="0" xfId="0" applyFont="1" applyAlignment="1" applyProtection="1">
      <alignment horizontal="right"/>
      <protection locked="0"/>
    </xf>
    <xf numFmtId="0" fontId="6" fillId="0" borderId="0" xfId="0" applyFont="1" applyAlignment="1" applyProtection="1">
      <alignment horizontal="center"/>
      <protection locked="0"/>
    </xf>
    <xf numFmtId="0" fontId="0" fillId="0" borderId="34" xfId="0" applyBorder="1" applyProtection="1">
      <protection locked="0"/>
    </xf>
    <xf numFmtId="0" fontId="5" fillId="0" borderId="34" xfId="0" applyFont="1" applyBorder="1" applyProtection="1">
      <protection locked="0"/>
    </xf>
    <xf numFmtId="0" fontId="6" fillId="0" borderId="35" xfId="0" applyFont="1" applyBorder="1" applyAlignment="1" applyProtection="1">
      <alignment horizontal="center"/>
      <protection locked="0"/>
    </xf>
    <xf numFmtId="8" fontId="3" fillId="0" borderId="4" xfId="0" applyNumberFormat="1" applyFont="1" applyBorder="1" applyProtection="1">
      <protection locked="0"/>
    </xf>
    <xf numFmtId="0" fontId="0" fillId="0" borderId="4" xfId="0" applyBorder="1" applyProtection="1">
      <protection locked="0"/>
    </xf>
    <xf numFmtId="0" fontId="0" fillId="0" borderId="37" xfId="0" applyBorder="1" applyProtection="1">
      <protection locked="0"/>
    </xf>
    <xf numFmtId="49" fontId="3" fillId="0" borderId="4" xfId="0" applyNumberFormat="1" applyFont="1" applyBorder="1" applyAlignment="1" applyProtection="1">
      <alignment horizontal="left"/>
      <protection locked="0"/>
    </xf>
    <xf numFmtId="49" fontId="3" fillId="0" borderId="4" xfId="0" applyNumberFormat="1" applyFont="1" applyBorder="1" applyAlignment="1" applyProtection="1">
      <alignment horizontal="center"/>
      <protection locked="0"/>
    </xf>
    <xf numFmtId="6" fontId="0" fillId="0" borderId="4" xfId="0" applyNumberFormat="1" applyBorder="1" applyProtection="1">
      <protection locked="0"/>
    </xf>
    <xf numFmtId="0" fontId="31" fillId="5" borderId="0" xfId="0" applyFont="1" applyFill="1" applyProtection="1">
      <protection locked="0"/>
    </xf>
    <xf numFmtId="0" fontId="15" fillId="5" borderId="0" xfId="0" applyFont="1" applyFill="1" applyAlignment="1" applyProtection="1">
      <alignment horizontal="center"/>
      <protection locked="0"/>
    </xf>
    <xf numFmtId="0" fontId="3" fillId="5" borderId="0" xfId="0" applyFont="1" applyFill="1" applyAlignment="1" applyProtection="1">
      <alignment horizontal="center"/>
      <protection locked="0"/>
    </xf>
    <xf numFmtId="0" fontId="6" fillId="0" borderId="0" xfId="0" applyFont="1" applyAlignment="1" applyProtection="1">
      <alignment horizontal="left"/>
      <protection locked="0"/>
    </xf>
    <xf numFmtId="169" fontId="0" fillId="0" borderId="0" xfId="0" applyNumberFormat="1" applyProtection="1">
      <protection locked="0"/>
    </xf>
    <xf numFmtId="164" fontId="0" fillId="0" borderId="0" xfId="0" applyNumberFormat="1" applyProtection="1">
      <protection locked="0"/>
    </xf>
    <xf numFmtId="0" fontId="0" fillId="0" borderId="0" xfId="0" applyAlignment="1" applyProtection="1">
      <alignment horizontal="right"/>
      <protection locked="0"/>
    </xf>
    <xf numFmtId="49" fontId="6" fillId="0" borderId="0" xfId="0" applyNumberFormat="1" applyFont="1" applyAlignment="1" applyProtection="1">
      <alignment horizontal="left"/>
      <protection locked="0"/>
    </xf>
    <xf numFmtId="0" fontId="9" fillId="0" borderId="0" xfId="0" applyFont="1" applyProtection="1">
      <protection locked="0"/>
    </xf>
    <xf numFmtId="0" fontId="4" fillId="0" borderId="0" xfId="0" applyFont="1" applyAlignment="1" applyProtection="1">
      <alignment horizontal="left"/>
      <protection locked="0"/>
    </xf>
    <xf numFmtId="49" fontId="27" fillId="0" borderId="0" xfId="0" applyNumberFormat="1" applyFont="1" applyAlignment="1" applyProtection="1">
      <alignment horizontal="right"/>
      <protection locked="0"/>
    </xf>
    <xf numFmtId="49" fontId="10" fillId="0" borderId="0" xfId="0" applyNumberFormat="1" applyFont="1" applyAlignment="1" applyProtection="1">
      <alignment horizontal="right"/>
      <protection locked="0"/>
    </xf>
    <xf numFmtId="0" fontId="4" fillId="0" borderId="0" xfId="0" applyFont="1" applyProtection="1">
      <protection locked="0"/>
    </xf>
    <xf numFmtId="166" fontId="9" fillId="0" borderId="0" xfId="0" applyNumberFormat="1" applyFont="1" applyProtection="1">
      <protection locked="0"/>
    </xf>
    <xf numFmtId="49" fontId="3" fillId="0" borderId="12" xfId="0" applyNumberFormat="1" applyFont="1" applyBorder="1" applyAlignment="1" applyProtection="1">
      <alignment horizontal="left"/>
      <protection locked="0"/>
    </xf>
    <xf numFmtId="49" fontId="3" fillId="0" borderId="12" xfId="0" applyNumberFormat="1" applyFont="1" applyBorder="1" applyAlignment="1" applyProtection="1">
      <alignment horizontal="center"/>
      <protection locked="0"/>
    </xf>
    <xf numFmtId="0" fontId="3" fillId="0" borderId="12" xfId="0" applyFont="1" applyBorder="1" applyProtection="1">
      <protection locked="0"/>
    </xf>
    <xf numFmtId="166" fontId="7" fillId="0" borderId="12" xfId="0" applyNumberFormat="1" applyFont="1" applyBorder="1" applyProtection="1">
      <protection locked="0"/>
    </xf>
    <xf numFmtId="0" fontId="9" fillId="0" borderId="12" xfId="0" applyFont="1" applyBorder="1" applyProtection="1">
      <protection locked="0"/>
    </xf>
    <xf numFmtId="0" fontId="0" fillId="0" borderId="12" xfId="0" applyBorder="1" applyProtection="1">
      <protection locked="0"/>
    </xf>
    <xf numFmtId="49" fontId="17" fillId="0" borderId="0" xfId="0" applyNumberFormat="1" applyFont="1" applyAlignment="1" applyProtection="1">
      <alignment horizontal="left"/>
      <protection locked="0"/>
    </xf>
    <xf numFmtId="49" fontId="17" fillId="0" borderId="0" xfId="0" applyNumberFormat="1" applyFont="1" applyAlignment="1" applyProtection="1">
      <alignment horizontal="center"/>
      <protection locked="0"/>
    </xf>
    <xf numFmtId="0" fontId="16" fillId="0" borderId="0" xfId="0" applyFont="1" applyAlignment="1" applyProtection="1">
      <alignment horizontal="right"/>
      <protection locked="0"/>
    </xf>
    <xf numFmtId="0" fontId="17" fillId="0" borderId="0" xfId="0" applyFont="1" applyProtection="1">
      <protection locked="0"/>
    </xf>
    <xf numFmtId="0" fontId="4" fillId="5" borderId="0" xfId="0" applyFont="1" applyFill="1" applyProtection="1">
      <protection locked="0"/>
    </xf>
    <xf numFmtId="0" fontId="5" fillId="5" borderId="0" xfId="0" applyFont="1" applyFill="1" applyProtection="1">
      <protection locked="0"/>
    </xf>
    <xf numFmtId="0" fontId="9" fillId="5" borderId="0" xfId="0" applyFont="1" applyFill="1" applyProtection="1">
      <protection locked="0"/>
    </xf>
    <xf numFmtId="0" fontId="17" fillId="5" borderId="0" xfId="0" applyFont="1" applyFill="1" applyProtection="1">
      <protection locked="0"/>
    </xf>
    <xf numFmtId="49" fontId="10" fillId="0" borderId="0" xfId="0" applyNumberFormat="1" applyFont="1" applyAlignment="1" applyProtection="1">
      <alignment horizontal="left"/>
      <protection locked="0"/>
    </xf>
    <xf numFmtId="0" fontId="12" fillId="0" borderId="0" xfId="0" applyFont="1" applyProtection="1">
      <protection locked="0"/>
    </xf>
    <xf numFmtId="0" fontId="20" fillId="0" borderId="0" xfId="0" applyFont="1" applyAlignment="1" applyProtection="1">
      <alignment horizontal="left"/>
      <protection locked="0"/>
    </xf>
    <xf numFmtId="49" fontId="3" fillId="0" borderId="0" xfId="0" applyNumberFormat="1" applyFont="1" applyAlignment="1" applyProtection="1">
      <alignment horizontal="right"/>
      <protection locked="0"/>
    </xf>
    <xf numFmtId="0" fontId="24" fillId="0" borderId="0" xfId="0" applyFont="1" applyProtection="1">
      <protection locked="0"/>
    </xf>
    <xf numFmtId="0" fontId="0" fillId="0" borderId="0" xfId="0" applyAlignment="1" applyProtection="1">
      <alignment horizontal="center"/>
      <protection locked="0"/>
    </xf>
    <xf numFmtId="49" fontId="10" fillId="0" borderId="0" xfId="0" applyNumberFormat="1" applyFont="1" applyAlignment="1" applyProtection="1">
      <alignment horizontal="center"/>
      <protection locked="0"/>
    </xf>
    <xf numFmtId="9" fontId="0" fillId="0" borderId="0" xfId="0" applyNumberFormat="1" applyProtection="1">
      <protection locked="0"/>
    </xf>
    <xf numFmtId="10" fontId="9" fillId="0" borderId="0" xfId="5" applyNumberFormat="1" applyFont="1" applyFill="1" applyBorder="1" applyProtection="1">
      <protection locked="0"/>
    </xf>
    <xf numFmtId="0" fontId="20" fillId="0" borderId="0" xfId="0" applyFont="1" applyProtection="1">
      <protection locked="0"/>
    </xf>
    <xf numFmtId="10" fontId="7" fillId="0" borderId="0" xfId="5" applyNumberFormat="1" applyFont="1" applyFill="1" applyBorder="1" applyProtection="1">
      <protection locked="0"/>
    </xf>
    <xf numFmtId="9" fontId="10" fillId="0" borderId="0" xfId="0" applyNumberFormat="1" applyFont="1" applyProtection="1">
      <protection locked="0"/>
    </xf>
    <xf numFmtId="49" fontId="2" fillId="0" borderId="0" xfId="0" applyNumberFormat="1" applyFont="1" applyAlignment="1" applyProtection="1">
      <alignment horizontal="right"/>
      <protection locked="0"/>
    </xf>
    <xf numFmtId="49" fontId="4" fillId="0" borderId="0" xfId="0" applyNumberFormat="1" applyFont="1" applyAlignment="1" applyProtection="1">
      <alignment horizontal="left"/>
      <protection locked="0"/>
    </xf>
    <xf numFmtId="167" fontId="9" fillId="0" borderId="0" xfId="5" applyNumberFormat="1" applyFont="1" applyBorder="1" applyProtection="1">
      <protection locked="0"/>
    </xf>
    <xf numFmtId="167" fontId="0" fillId="0" borderId="0" xfId="0" applyNumberFormat="1" applyProtection="1">
      <protection locked="0"/>
    </xf>
    <xf numFmtId="9" fontId="12" fillId="0" borderId="0" xfId="0" applyNumberFormat="1" applyFont="1" applyProtection="1">
      <protection locked="0"/>
    </xf>
    <xf numFmtId="9" fontId="30" fillId="0" borderId="0" xfId="0" applyNumberFormat="1" applyFont="1" applyProtection="1">
      <protection locked="0"/>
    </xf>
    <xf numFmtId="9" fontId="23" fillId="0" borderId="0" xfId="0" applyNumberFormat="1" applyFont="1" applyProtection="1">
      <protection locked="0"/>
    </xf>
    <xf numFmtId="0" fontId="8" fillId="0" borderId="4" xfId="0" applyFont="1" applyBorder="1" applyProtection="1">
      <protection locked="0"/>
    </xf>
    <xf numFmtId="167" fontId="23" fillId="0" borderId="4" xfId="0" applyNumberFormat="1" applyFont="1" applyBorder="1" applyProtection="1">
      <protection locked="0"/>
    </xf>
    <xf numFmtId="0" fontId="25" fillId="0" borderId="4" xfId="0" applyFont="1" applyBorder="1" applyProtection="1">
      <protection locked="0"/>
    </xf>
    <xf numFmtId="165" fontId="7" fillId="0" borderId="4" xfId="5" applyNumberFormat="1" applyFont="1" applyBorder="1" applyProtection="1">
      <protection locked="0"/>
    </xf>
    <xf numFmtId="6" fontId="7" fillId="0" borderId="0" xfId="0" applyNumberFormat="1" applyFont="1" applyProtection="1">
      <protection locked="0"/>
    </xf>
    <xf numFmtId="6" fontId="23" fillId="5" borderId="0" xfId="0" applyNumberFormat="1" applyFont="1" applyFill="1" applyProtection="1">
      <protection locked="0"/>
    </xf>
    <xf numFmtId="0" fontId="25" fillId="5" borderId="0" xfId="0" applyFont="1" applyFill="1" applyProtection="1">
      <protection locked="0"/>
    </xf>
    <xf numFmtId="0" fontId="5" fillId="0" borderId="0" xfId="0" applyFont="1" applyProtection="1">
      <protection locked="0"/>
    </xf>
    <xf numFmtId="6" fontId="23" fillId="0" borderId="0" xfId="0" applyNumberFormat="1" applyFont="1" applyProtection="1">
      <protection locked="0"/>
    </xf>
    <xf numFmtId="0" fontId="25" fillId="0" borderId="0" xfId="0" applyFont="1" applyProtection="1">
      <protection locked="0"/>
    </xf>
    <xf numFmtId="10" fontId="7" fillId="0" borderId="0" xfId="5" applyNumberFormat="1" applyFont="1" applyProtection="1">
      <protection locked="0"/>
    </xf>
    <xf numFmtId="49" fontId="14" fillId="0" borderId="0" xfId="0" applyNumberFormat="1" applyFont="1" applyAlignment="1" applyProtection="1">
      <alignment horizontal="center"/>
      <protection locked="0"/>
    </xf>
    <xf numFmtId="49" fontId="19" fillId="0" borderId="0" xfId="0" applyNumberFormat="1" applyFont="1" applyAlignment="1" applyProtection="1">
      <alignment horizontal="left"/>
      <protection locked="0"/>
    </xf>
    <xf numFmtId="0" fontId="19" fillId="0" borderId="0" xfId="0" applyFont="1" applyAlignment="1" applyProtection="1">
      <alignment horizontal="center"/>
      <protection locked="0"/>
    </xf>
    <xf numFmtId="10" fontId="9" fillId="0" borderId="0" xfId="5" applyNumberFormat="1" applyFont="1" applyProtection="1">
      <protection locked="0"/>
    </xf>
    <xf numFmtId="49" fontId="19" fillId="0" borderId="0" xfId="0" applyNumberFormat="1" applyFont="1" applyAlignment="1" applyProtection="1">
      <alignment horizontal="center"/>
      <protection locked="0"/>
    </xf>
    <xf numFmtId="10" fontId="9" fillId="0" borderId="21" xfId="0" applyNumberFormat="1" applyFont="1" applyBorder="1" applyProtection="1">
      <protection locked="0"/>
    </xf>
    <xf numFmtId="10" fontId="9" fillId="0" borderId="4" xfId="0" applyNumberFormat="1" applyFont="1" applyBorder="1" applyProtection="1">
      <protection locked="0"/>
    </xf>
    <xf numFmtId="0" fontId="23" fillId="0" borderId="0" xfId="0" applyFont="1" applyAlignment="1" applyProtection="1">
      <alignment horizontal="right"/>
      <protection locked="0"/>
    </xf>
    <xf numFmtId="49" fontId="23" fillId="0" borderId="0" xfId="0" applyNumberFormat="1" applyFont="1" applyAlignment="1" applyProtection="1">
      <alignment horizontal="right"/>
      <protection locked="0"/>
    </xf>
    <xf numFmtId="49" fontId="0" fillId="0" borderId="0" xfId="0" applyNumberFormat="1" applyProtection="1">
      <protection locked="0"/>
    </xf>
    <xf numFmtId="6" fontId="3" fillId="2" borderId="1" xfId="0" applyNumberFormat="1" applyFont="1" applyFill="1" applyBorder="1"/>
    <xf numFmtId="0" fontId="49" fillId="0" borderId="0" xfId="3" applyAlignment="1" applyProtection="1"/>
    <xf numFmtId="10" fontId="0" fillId="0" borderId="0" xfId="0" applyNumberFormat="1" applyProtection="1">
      <protection locked="0"/>
    </xf>
    <xf numFmtId="49" fontId="52" fillId="0" borderId="0" xfId="0" applyNumberFormat="1" applyFont="1"/>
    <xf numFmtId="0" fontId="54" fillId="11" borderId="0" xfId="0" applyFont="1" applyFill="1"/>
    <xf numFmtId="0" fontId="61" fillId="11" borderId="0" xfId="0" applyFont="1" applyFill="1" applyAlignment="1">
      <alignment wrapText="1"/>
    </xf>
    <xf numFmtId="43" fontId="53" fillId="12" borderId="28" xfId="0" applyNumberFormat="1" applyFont="1" applyFill="1" applyBorder="1"/>
    <xf numFmtId="43" fontId="53" fillId="0" borderId="11" xfId="0" applyNumberFormat="1" applyFont="1" applyBorder="1" applyAlignment="1">
      <alignment vertical="center"/>
    </xf>
    <xf numFmtId="0" fontId="2" fillId="0" borderId="1" xfId="0" applyFont="1" applyBorder="1" applyProtection="1">
      <protection locked="0"/>
    </xf>
    <xf numFmtId="0" fontId="9" fillId="2" borderId="3" xfId="0" applyFont="1" applyFill="1" applyBorder="1" applyAlignment="1" applyProtection="1">
      <alignment horizontal="center"/>
      <protection locked="0"/>
    </xf>
    <xf numFmtId="170" fontId="2" fillId="0" borderId="34" xfId="1" applyNumberFormat="1" applyFont="1" applyFill="1" applyBorder="1" applyAlignment="1" applyProtection="1">
      <alignment horizontal="center"/>
      <protection locked="0"/>
    </xf>
    <xf numFmtId="49" fontId="10" fillId="0" borderId="34" xfId="0" applyNumberFormat="1" applyFont="1" applyBorder="1" applyAlignment="1" applyProtection="1">
      <alignment horizontal="center"/>
      <protection locked="0"/>
    </xf>
    <xf numFmtId="49" fontId="2" fillId="0" borderId="34" xfId="0" applyNumberFormat="1" applyFont="1" applyBorder="1" applyAlignment="1" applyProtection="1">
      <alignment horizontal="center"/>
      <protection locked="0"/>
    </xf>
    <xf numFmtId="2" fontId="20" fillId="0" borderId="0" xfId="0" applyNumberFormat="1" applyFont="1"/>
    <xf numFmtId="165" fontId="7" fillId="0" borderId="0" xfId="0" applyNumberFormat="1" applyFont="1" applyProtection="1">
      <protection locked="0"/>
    </xf>
    <xf numFmtId="49" fontId="2" fillId="0" borderId="6" xfId="0" applyNumberFormat="1" applyFont="1" applyBorder="1" applyAlignment="1">
      <alignment wrapText="1"/>
    </xf>
    <xf numFmtId="0" fontId="2" fillId="9" borderId="0" xfId="0" applyFont="1" applyFill="1"/>
    <xf numFmtId="0" fontId="2" fillId="0" borderId="0" xfId="0" applyFont="1" applyAlignment="1">
      <alignment horizontal="left" indent="2"/>
    </xf>
    <xf numFmtId="0" fontId="0" fillId="0" borderId="0" xfId="0" applyAlignment="1">
      <alignment horizontal="left"/>
    </xf>
    <xf numFmtId="49" fontId="9" fillId="0" borderId="0" xfId="0" applyNumberFormat="1" applyFont="1" applyAlignment="1">
      <alignment horizontal="right"/>
    </xf>
    <xf numFmtId="0" fontId="2" fillId="0" borderId="6" xfId="0" applyFont="1" applyBorder="1"/>
    <xf numFmtId="168" fontId="10" fillId="0" borderId="0" xfId="0" applyNumberFormat="1" applyFont="1" applyProtection="1">
      <protection locked="0"/>
    </xf>
    <xf numFmtId="0" fontId="66" fillId="0" borderId="0" xfId="0" applyFont="1"/>
    <xf numFmtId="0" fontId="2" fillId="0" borderId="21" xfId="0" applyFont="1" applyBorder="1"/>
    <xf numFmtId="8" fontId="0" fillId="0" borderId="0" xfId="0" applyNumberFormat="1" applyAlignment="1">
      <alignment horizontal="right"/>
    </xf>
    <xf numFmtId="168" fontId="10" fillId="0" borderId="0" xfId="0" applyNumberFormat="1" applyFont="1" applyAlignment="1">
      <alignment horizontal="right"/>
    </xf>
    <xf numFmtId="8" fontId="10" fillId="0" borderId="0" xfId="0" applyNumberFormat="1" applyFont="1" applyAlignment="1">
      <alignment horizontal="right"/>
    </xf>
    <xf numFmtId="8" fontId="3" fillId="0" borderId="4" xfId="0" applyNumberFormat="1" applyFont="1" applyBorder="1" applyAlignment="1">
      <alignment horizontal="right"/>
    </xf>
    <xf numFmtId="0" fontId="33" fillId="0" borderId="0" xfId="0" applyFont="1"/>
    <xf numFmtId="0" fontId="2" fillId="0" borderId="0" xfId="0" applyFont="1" applyProtection="1">
      <protection locked="0"/>
    </xf>
    <xf numFmtId="0" fontId="3" fillId="0" borderId="12" xfId="0" applyFont="1" applyBorder="1" applyAlignment="1" applyProtection="1">
      <alignment horizontal="right"/>
      <protection locked="0"/>
    </xf>
    <xf numFmtId="8" fontId="0" fillId="0" borderId="0" xfId="0" applyNumberFormat="1" applyProtection="1">
      <protection locked="0"/>
    </xf>
    <xf numFmtId="172" fontId="7" fillId="0" borderId="0" xfId="0" applyNumberFormat="1" applyFont="1"/>
    <xf numFmtId="14" fontId="0" fillId="0" borderId="0" xfId="0" applyNumberFormat="1" applyProtection="1">
      <protection locked="0"/>
    </xf>
    <xf numFmtId="165" fontId="2" fillId="7" borderId="1" xfId="5" applyNumberFormat="1" applyFont="1" applyFill="1" applyBorder="1" applyProtection="1"/>
    <xf numFmtId="0" fontId="20" fillId="0" borderId="0" xfId="2" applyNumberFormat="1" applyFont="1" applyBorder="1" applyAlignment="1" applyProtection="1">
      <alignment horizontal="right"/>
    </xf>
    <xf numFmtId="0" fontId="10" fillId="0" borderId="6" xfId="0" applyFont="1" applyBorder="1" applyAlignment="1">
      <alignment horizontal="left"/>
    </xf>
    <xf numFmtId="0" fontId="10" fillId="0" borderId="0" xfId="0" applyFont="1" applyAlignment="1">
      <alignment horizontal="left"/>
    </xf>
    <xf numFmtId="49" fontId="0" fillId="0" borderId="6" xfId="0" applyNumberFormat="1" applyBorder="1" applyAlignment="1">
      <alignment horizontal="left" wrapText="1"/>
    </xf>
    <xf numFmtId="49" fontId="0" fillId="0" borderId="0" xfId="0" applyNumberFormat="1" applyAlignment="1">
      <alignment horizontal="left" wrapText="1"/>
    </xf>
    <xf numFmtId="49" fontId="2" fillId="0" borderId="6" xfId="0" applyNumberFormat="1" applyFont="1" applyBorder="1" applyAlignment="1">
      <alignment horizontal="left" wrapText="1"/>
    </xf>
    <xf numFmtId="49" fontId="2" fillId="0" borderId="0" xfId="0" applyNumberFormat="1" applyFont="1" applyAlignment="1">
      <alignment horizontal="left" wrapText="1"/>
    </xf>
    <xf numFmtId="0" fontId="0" fillId="0" borderId="6" xfId="0" applyBorder="1" applyAlignment="1">
      <alignment horizontal="left"/>
    </xf>
    <xf numFmtId="0" fontId="0" fillId="0" borderId="0" xfId="0" applyAlignment="1">
      <alignment horizontal="left"/>
    </xf>
    <xf numFmtId="0" fontId="10" fillId="0" borderId="21" xfId="0" applyFont="1" applyBorder="1" applyAlignment="1">
      <alignment horizontal="left"/>
    </xf>
    <xf numFmtId="0" fontId="10" fillId="0" borderId="4" xfId="0" applyFont="1" applyBorder="1" applyAlignment="1">
      <alignment horizontal="left"/>
    </xf>
    <xf numFmtId="0" fontId="3" fillId="0" borderId="5" xfId="0" applyFont="1" applyBorder="1" applyAlignment="1">
      <alignment horizontal="left"/>
    </xf>
    <xf numFmtId="0" fontId="3" fillId="0" borderId="35" xfId="0" applyFont="1" applyBorder="1" applyAlignment="1">
      <alignment horizontal="left"/>
    </xf>
    <xf numFmtId="0" fontId="3" fillId="0" borderId="6" xfId="0" applyFont="1" applyBorder="1" applyAlignment="1">
      <alignment horizontal="left"/>
    </xf>
    <xf numFmtId="0" fontId="3" fillId="0" borderId="0" xfId="0" applyFont="1" applyAlignment="1">
      <alignment horizontal="left"/>
    </xf>
    <xf numFmtId="49" fontId="2" fillId="2" borderId="1" xfId="0" applyNumberFormat="1" applyFont="1" applyFill="1" applyBorder="1" applyProtection="1">
      <protection locked="0"/>
    </xf>
    <xf numFmtId="49" fontId="0" fillId="2" borderId="1" xfId="0" applyNumberFormat="1" applyFill="1" applyBorder="1" applyProtection="1">
      <protection locked="0"/>
    </xf>
    <xf numFmtId="49" fontId="3" fillId="2" borderId="2" xfId="0" applyNumberFormat="1" applyFont="1" applyFill="1" applyBorder="1" applyAlignment="1" applyProtection="1">
      <alignment horizontal="left"/>
      <protection locked="0"/>
    </xf>
    <xf numFmtId="49" fontId="10" fillId="0" borderId="3" xfId="0" applyNumberFormat="1" applyFont="1" applyBorder="1" applyAlignment="1" applyProtection="1">
      <alignment horizontal="left"/>
      <protection locked="0"/>
    </xf>
    <xf numFmtId="0" fontId="34" fillId="5" borderId="0" xfId="0" applyFont="1" applyFill="1" applyAlignment="1" applyProtection="1">
      <alignment horizontal="left" wrapText="1"/>
      <protection locked="0"/>
    </xf>
    <xf numFmtId="0" fontId="34" fillId="5" borderId="0" xfId="0" applyFont="1" applyFill="1" applyAlignment="1" applyProtection="1">
      <alignment wrapText="1"/>
      <protection locked="0"/>
    </xf>
    <xf numFmtId="0" fontId="31" fillId="0" borderId="0" xfId="0" applyFont="1" applyAlignment="1" applyProtection="1">
      <alignment wrapText="1"/>
      <protection locked="0"/>
    </xf>
    <xf numFmtId="0" fontId="33" fillId="0" borderId="0" xfId="0" applyFont="1" applyAlignment="1" applyProtection="1">
      <alignment wrapText="1"/>
      <protection locked="0"/>
    </xf>
    <xf numFmtId="49" fontId="67" fillId="0" borderId="0" xfId="0" applyNumberFormat="1" applyFont="1" applyAlignment="1" applyProtection="1">
      <alignment horizontal="left" wrapText="1"/>
      <protection locked="0"/>
    </xf>
    <xf numFmtId="0" fontId="68" fillId="0" borderId="0" xfId="0" applyFont="1" applyAlignment="1" applyProtection="1">
      <alignment wrapText="1"/>
      <protection locked="0"/>
    </xf>
    <xf numFmtId="49" fontId="0" fillId="5" borderId="0" xfId="0" applyNumberFormat="1" applyFill="1" applyProtection="1">
      <protection locked="0"/>
    </xf>
    <xf numFmtId="0" fontId="2" fillId="0" borderId="1" xfId="0" applyFont="1" applyBorder="1" applyAlignment="1" applyProtection="1">
      <alignment wrapText="1"/>
      <protection locked="0"/>
    </xf>
    <xf numFmtId="0" fontId="0" fillId="0" borderId="1" xfId="0" applyBorder="1" applyAlignment="1" applyProtection="1">
      <alignment wrapText="1"/>
      <protection locked="0"/>
    </xf>
    <xf numFmtId="0" fontId="62" fillId="5" borderId="17" xfId="0" applyFont="1" applyFill="1" applyBorder="1" applyAlignment="1">
      <alignment wrapText="1"/>
    </xf>
    <xf numFmtId="0" fontId="62" fillId="5" borderId="31" xfId="0" applyFont="1" applyFill="1" applyBorder="1" applyAlignment="1">
      <alignment wrapText="1"/>
    </xf>
    <xf numFmtId="0" fontId="58" fillId="0" borderId="0" xfId="0" applyFont="1" applyAlignment="1">
      <alignment wrapText="1"/>
    </xf>
    <xf numFmtId="0" fontId="53" fillId="0" borderId="25" xfId="0" applyFont="1" applyBorder="1" applyAlignment="1">
      <alignment wrapText="1"/>
    </xf>
    <xf numFmtId="0" fontId="53" fillId="0" borderId="26" xfId="0" applyFont="1" applyBorder="1" applyAlignment="1">
      <alignment wrapText="1"/>
    </xf>
    <xf numFmtId="0" fontId="53" fillId="0" borderId="10" xfId="0" applyFont="1" applyBorder="1" applyAlignment="1">
      <alignment wrapText="1"/>
    </xf>
    <xf numFmtId="0" fontId="53" fillId="0" borderId="1" xfId="0" applyFont="1" applyBorder="1" applyAlignment="1">
      <alignment wrapText="1"/>
    </xf>
    <xf numFmtId="0" fontId="52" fillId="0" borderId="0" xfId="0" applyFont="1" applyAlignment="1">
      <alignment horizontal="left" vertical="top" wrapText="1"/>
    </xf>
    <xf numFmtId="0" fontId="13" fillId="0" borderId="38" xfId="3" applyFont="1" applyBorder="1" applyAlignment="1" applyProtection="1">
      <alignment horizontal="left" wrapText="1"/>
    </xf>
    <xf numFmtId="0" fontId="64" fillId="0" borderId="29" xfId="0" applyFont="1" applyBorder="1" applyAlignment="1">
      <alignment horizontal="left" wrapText="1"/>
    </xf>
    <xf numFmtId="0" fontId="62" fillId="5" borderId="39" xfId="0" applyFont="1" applyFill="1" applyBorder="1" applyAlignment="1">
      <alignment horizontal="left" wrapText="1"/>
    </xf>
    <xf numFmtId="0" fontId="62" fillId="5" borderId="42" xfId="0" applyFont="1" applyFill="1" applyBorder="1" applyAlignment="1">
      <alignment horizontal="left" wrapText="1"/>
    </xf>
    <xf numFmtId="0" fontId="53" fillId="5" borderId="43" xfId="0" applyFont="1" applyFill="1" applyBorder="1" applyAlignment="1">
      <alignment horizontal="center"/>
    </xf>
    <xf numFmtId="0" fontId="53" fillId="5" borderId="44" xfId="0" applyFont="1" applyFill="1" applyBorder="1" applyAlignment="1">
      <alignment horizontal="center"/>
    </xf>
    <xf numFmtId="0" fontId="53" fillId="0" borderId="45" xfId="0" applyFont="1" applyBorder="1" applyAlignment="1">
      <alignment wrapText="1"/>
    </xf>
    <xf numFmtId="0" fontId="53" fillId="0" borderId="16" xfId="0" applyFont="1" applyBorder="1" applyAlignment="1">
      <alignment wrapText="1"/>
    </xf>
    <xf numFmtId="0" fontId="57" fillId="11" borderId="17" xfId="0" applyFont="1" applyFill="1" applyBorder="1" applyAlignment="1">
      <alignment wrapText="1"/>
    </xf>
    <xf numFmtId="0" fontId="57" fillId="11" borderId="31" xfId="0" applyFont="1" applyFill="1" applyBorder="1" applyAlignment="1">
      <alignment wrapText="1"/>
    </xf>
    <xf numFmtId="0" fontId="53" fillId="11" borderId="25" xfId="0" applyFont="1" applyFill="1" applyBorder="1" applyAlignment="1">
      <alignment wrapText="1"/>
    </xf>
    <xf numFmtId="0" fontId="53" fillId="11" borderId="26" xfId="0" applyFont="1" applyFill="1" applyBorder="1" applyAlignment="1">
      <alignment wrapText="1"/>
    </xf>
    <xf numFmtId="0" fontId="52" fillId="0" borderId="17" xfId="0" applyFont="1" applyBorder="1" applyAlignment="1">
      <alignment wrapText="1"/>
    </xf>
    <xf numFmtId="0" fontId="52" fillId="0" borderId="31" xfId="0" applyFont="1" applyBorder="1" applyAlignment="1">
      <alignment wrapText="1"/>
    </xf>
    <xf numFmtId="0" fontId="52" fillId="11" borderId="39" xfId="0" applyFont="1" applyFill="1" applyBorder="1" applyAlignment="1">
      <alignment horizontal="left" wrapText="1"/>
    </xf>
    <xf numFmtId="0" fontId="52" fillId="11" borderId="40" xfId="0" applyFont="1" applyFill="1" applyBorder="1" applyAlignment="1">
      <alignment horizontal="left" wrapText="1"/>
    </xf>
    <xf numFmtId="0" fontId="53" fillId="0" borderId="41" xfId="0" quotePrefix="1" applyFont="1" applyBorder="1" applyAlignment="1">
      <alignment horizontal="left" vertical="center" wrapText="1"/>
    </xf>
    <xf numFmtId="0" fontId="53" fillId="0" borderId="0" xfId="0" applyFont="1" applyAlignment="1">
      <alignment horizontal="left" vertical="center" wrapText="1"/>
    </xf>
    <xf numFmtId="0" fontId="52" fillId="0" borderId="25" xfId="0" applyFont="1" applyBorder="1" applyAlignment="1">
      <alignment horizontal="left" wrapText="1"/>
    </xf>
    <xf numFmtId="0" fontId="52" fillId="0" borderId="26" xfId="0" applyFont="1" applyBorder="1" applyAlignment="1">
      <alignment wrapText="1"/>
    </xf>
    <xf numFmtId="0" fontId="65" fillId="0" borderId="0" xfId="0" applyFont="1" applyAlignment="1">
      <alignment vertical="center" wrapText="1"/>
    </xf>
    <xf numFmtId="0" fontId="65" fillId="0" borderId="0" xfId="0" applyFont="1" applyAlignment="1">
      <alignment vertical="center"/>
    </xf>
    <xf numFmtId="0" fontId="53" fillId="0" borderId="7" xfId="0" applyFont="1" applyBorder="1" applyAlignment="1">
      <alignment horizontal="right" wrapText="1"/>
    </xf>
    <xf numFmtId="0" fontId="53" fillId="0" borderId="46" xfId="0" applyFont="1" applyBorder="1" applyAlignment="1">
      <alignment horizontal="right" wrapText="1"/>
    </xf>
    <xf numFmtId="0" fontId="52" fillId="2" borderId="43" xfId="0" applyFont="1" applyFill="1" applyBorder="1" applyAlignment="1">
      <alignment horizontal="left" wrapText="1"/>
    </xf>
    <xf numFmtId="0" fontId="52" fillId="2" borderId="44" xfId="0" applyFont="1" applyFill="1" applyBorder="1" applyAlignment="1">
      <alignment horizontal="left" wrapText="1"/>
    </xf>
    <xf numFmtId="0" fontId="53" fillId="0" borderId="25" xfId="0" applyFont="1" applyBorder="1" applyAlignment="1">
      <alignment horizontal="right" wrapText="1"/>
    </xf>
    <xf numFmtId="0" fontId="53" fillId="0" borderId="26" xfId="0" applyFont="1" applyBorder="1" applyAlignment="1">
      <alignment horizontal="right" wrapText="1"/>
    </xf>
    <xf numFmtId="0" fontId="52" fillId="2" borderId="38" xfId="0" applyFont="1" applyFill="1" applyBorder="1" applyAlignment="1">
      <alignment horizontal="left" wrapText="1"/>
    </xf>
    <xf numFmtId="0" fontId="52" fillId="2" borderId="29" xfId="0" applyFont="1" applyFill="1" applyBorder="1" applyAlignment="1">
      <alignment horizontal="left" wrapText="1"/>
    </xf>
    <xf numFmtId="0" fontId="50" fillId="8" borderId="2" xfId="0" applyFont="1" applyFill="1" applyBorder="1" applyAlignment="1">
      <alignment horizontal="left" vertical="center" wrapText="1"/>
    </xf>
    <xf numFmtId="0" fontId="51" fillId="8" borderId="12" xfId="0" applyFont="1" applyFill="1" applyBorder="1" applyAlignment="1">
      <alignment wrapText="1"/>
    </xf>
    <xf numFmtId="0" fontId="51" fillId="8" borderId="3" xfId="0" applyFont="1" applyFill="1" applyBorder="1" applyAlignment="1">
      <alignment wrapText="1"/>
    </xf>
    <xf numFmtId="49" fontId="31" fillId="0" borderId="0" xfId="0" applyNumberFormat="1" applyFont="1" applyAlignment="1" applyProtection="1">
      <alignment horizontal="left" wrapText="1"/>
      <protection locked="0"/>
    </xf>
    <xf numFmtId="0" fontId="2" fillId="0" borderId="0" xfId="0" applyFont="1" applyAlignment="1" applyProtection="1">
      <alignment wrapText="1"/>
      <protection locked="0"/>
    </xf>
    <xf numFmtId="0" fontId="0" fillId="0" borderId="0" xfId="0" applyAlignment="1" applyProtection="1">
      <alignment wrapText="1"/>
      <protection locked="0"/>
    </xf>
    <xf numFmtId="0" fontId="2" fillId="0" borderId="6" xfId="0" applyFont="1" applyBorder="1" applyAlignment="1">
      <alignment horizontal="left"/>
    </xf>
    <xf numFmtId="0" fontId="2" fillId="0" borderId="21" xfId="0" applyFont="1" applyBorder="1" applyAlignment="1">
      <alignment horizontal="left"/>
    </xf>
  </cellXfs>
  <cellStyles count="8">
    <cellStyle name="Comma" xfId="1" builtinId="3"/>
    <cellStyle name="Currency" xfId="2" builtinId="4"/>
    <cellStyle name="Hyperlink" xfId="3" builtinId="8"/>
    <cellStyle name="Normal" xfId="0" builtinId="0"/>
    <cellStyle name="Normal 2" xfId="4" xr:uid="{00000000-0005-0000-0000-000004000000}"/>
    <cellStyle name="Normal 3" xfId="7" xr:uid="{00000000-0005-0000-0000-000005000000}"/>
    <cellStyle name="Percent" xfId="5" builtinId="5"/>
    <cellStyle name="Percent 2" xfId="6" xr:uid="{00000000-0005-0000-0000-000007000000}"/>
  </cellStyles>
  <dxfs count="1">
    <dxf>
      <font>
        <b/>
        <i val="0"/>
        <condense val="0"/>
        <extend val="0"/>
        <color indexed="10"/>
      </font>
      <fill>
        <patternFill patternType="none">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556261</xdr:colOff>
      <xdr:row>12</xdr:row>
      <xdr:rowOff>72390</xdr:rowOff>
    </xdr:from>
    <xdr:to>
      <xdr:col>6</xdr:col>
      <xdr:colOff>594361</xdr:colOff>
      <xdr:row>13</xdr:row>
      <xdr:rowOff>182880</xdr:rowOff>
    </xdr:to>
    <xdr:sp macro="" textlink="">
      <xdr:nvSpPr>
        <xdr:cNvPr id="2" name="AutoShape 2">
          <a:extLst>
            <a:ext uri="{FF2B5EF4-FFF2-40B4-BE49-F238E27FC236}">
              <a16:creationId xmlns:a16="http://schemas.microsoft.com/office/drawing/2014/main" id="{00000000-0008-0000-0100-000002000000}"/>
            </a:ext>
          </a:extLst>
        </xdr:cNvPr>
        <xdr:cNvSpPr>
          <a:spLocks noChangeArrowheads="1"/>
        </xdr:cNvSpPr>
      </xdr:nvSpPr>
      <xdr:spPr bwMode="auto">
        <a:xfrm>
          <a:off x="4503421" y="2899410"/>
          <a:ext cx="2743200" cy="293370"/>
        </a:xfrm>
        <a:prstGeom prst="wedgeRectCallout">
          <a:avLst>
            <a:gd name="adj1" fmla="val -69890"/>
            <a:gd name="adj2" fmla="val 22472"/>
          </a:avLst>
        </a:prstGeom>
        <a:solidFill>
          <a:srgbClr val="FFFFFF"/>
        </a:solidFill>
        <a:ln w="9525">
          <a:solidFill>
            <a:srgbClr val="000000"/>
          </a:solidFill>
          <a:miter lim="800000"/>
          <a:headEnd/>
          <a:tailEnd/>
        </a:ln>
      </xdr:spPr>
      <xdr:txBody>
        <a:bodyPr vertOverflow="clip" wrap="square" lIns="27432" tIns="22860" rIns="0" bIns="0" anchor="ctr" upright="1"/>
        <a:lstStyle/>
        <a:p>
          <a:pPr algn="l" rtl="0">
            <a:defRPr sz="1000"/>
          </a:pPr>
          <a:r>
            <a:rPr lang="en-US" sz="900" b="1" i="0" u="none" strike="noStrike" baseline="0">
              <a:solidFill>
                <a:sysClr val="windowText" lastClr="000000"/>
              </a:solidFill>
              <a:latin typeface="Arial"/>
              <a:cs typeface="Arial"/>
            </a:rPr>
            <a:t>Monthly Earned Rate for salary calculation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xdr:colOff>
      <xdr:row>4</xdr:row>
      <xdr:rowOff>47625</xdr:rowOff>
    </xdr:from>
    <xdr:to>
      <xdr:col>4</xdr:col>
      <xdr:colOff>9525</xdr:colOff>
      <xdr:row>6</xdr:row>
      <xdr:rowOff>114300</xdr:rowOff>
    </xdr:to>
    <xdr:sp macro="" textlink="">
      <xdr:nvSpPr>
        <xdr:cNvPr id="3077" name="AutoShape 3">
          <a:extLst>
            <a:ext uri="{FF2B5EF4-FFF2-40B4-BE49-F238E27FC236}">
              <a16:creationId xmlns:a16="http://schemas.microsoft.com/office/drawing/2014/main" id="{00000000-0008-0000-0200-0000050C0000}"/>
            </a:ext>
          </a:extLst>
        </xdr:cNvPr>
        <xdr:cNvSpPr>
          <a:spLocks/>
        </xdr:cNvSpPr>
      </xdr:nvSpPr>
      <xdr:spPr bwMode="auto">
        <a:xfrm>
          <a:off x="5543550" y="790575"/>
          <a:ext cx="114300" cy="390525"/>
        </a:xfrm>
        <a:prstGeom prst="rightBrace">
          <a:avLst>
            <a:gd name="adj1" fmla="val 2847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19050</xdr:colOff>
      <xdr:row>69</xdr:row>
      <xdr:rowOff>19050</xdr:rowOff>
    </xdr:from>
    <xdr:to>
      <xdr:col>19</xdr:col>
      <xdr:colOff>9525</xdr:colOff>
      <xdr:row>72</xdr:row>
      <xdr:rowOff>0</xdr:rowOff>
    </xdr:to>
    <xdr:sp macro="" textlink="">
      <xdr:nvSpPr>
        <xdr:cNvPr id="1115" name="AutoShape 7">
          <a:extLst>
            <a:ext uri="{FF2B5EF4-FFF2-40B4-BE49-F238E27FC236}">
              <a16:creationId xmlns:a16="http://schemas.microsoft.com/office/drawing/2014/main" id="{00000000-0008-0000-0300-00005B040000}"/>
            </a:ext>
          </a:extLst>
        </xdr:cNvPr>
        <xdr:cNvSpPr>
          <a:spLocks/>
        </xdr:cNvSpPr>
      </xdr:nvSpPr>
      <xdr:spPr bwMode="auto">
        <a:xfrm>
          <a:off x="19631025" y="11334750"/>
          <a:ext cx="76200" cy="466725"/>
        </a:xfrm>
        <a:prstGeom prst="rightBrace">
          <a:avLst>
            <a:gd name="adj1" fmla="val 5104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18</xdr:col>
      <xdr:colOff>19050</xdr:colOff>
      <xdr:row>69</xdr:row>
      <xdr:rowOff>19050</xdr:rowOff>
    </xdr:from>
    <xdr:to>
      <xdr:col>19</xdr:col>
      <xdr:colOff>9525</xdr:colOff>
      <xdr:row>72</xdr:row>
      <xdr:rowOff>0</xdr:rowOff>
    </xdr:to>
    <xdr:sp macro="" textlink="">
      <xdr:nvSpPr>
        <xdr:cNvPr id="13324" name="AutoShape 7">
          <a:extLst>
            <a:ext uri="{FF2B5EF4-FFF2-40B4-BE49-F238E27FC236}">
              <a16:creationId xmlns:a16="http://schemas.microsoft.com/office/drawing/2014/main" id="{00000000-0008-0000-0400-00000C340000}"/>
            </a:ext>
          </a:extLst>
        </xdr:cNvPr>
        <xdr:cNvSpPr>
          <a:spLocks/>
        </xdr:cNvSpPr>
      </xdr:nvSpPr>
      <xdr:spPr bwMode="auto">
        <a:xfrm>
          <a:off x="19631025" y="11334750"/>
          <a:ext cx="76200" cy="466725"/>
        </a:xfrm>
        <a:prstGeom prst="rightBrace">
          <a:avLst>
            <a:gd name="adj1" fmla="val 4897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wellensiek@northwestern.edu" TargetMode="External"/><Relationship Id="rId1" Type="http://schemas.openxmlformats.org/officeDocument/2006/relationships/hyperlink" Target="mailto:deb@northwestern.ed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
  <sheetViews>
    <sheetView workbookViewId="0">
      <selection activeCell="I39" sqref="I39"/>
    </sheetView>
  </sheetViews>
  <sheetFormatPr defaultRowHeight="12.5" x14ac:dyDescent="0.25"/>
  <sheetData>
    <row r="1" spans="1:13" x14ac:dyDescent="0.25">
      <c r="A1" t="s">
        <v>222</v>
      </c>
    </row>
    <row r="2" spans="1:13" x14ac:dyDescent="0.25">
      <c r="A2" s="177"/>
    </row>
    <row r="4" spans="1:13" x14ac:dyDescent="0.25">
      <c r="A4" t="s">
        <v>159</v>
      </c>
      <c r="D4" s="177" t="s">
        <v>204</v>
      </c>
    </row>
    <row r="6" spans="1:13" x14ac:dyDescent="0.25">
      <c r="B6" t="s">
        <v>157</v>
      </c>
    </row>
    <row r="7" spans="1:13" x14ac:dyDescent="0.25">
      <c r="B7" s="356" t="s">
        <v>194</v>
      </c>
    </row>
    <row r="8" spans="1:13" x14ac:dyDescent="0.25">
      <c r="B8" s="357" t="s">
        <v>152</v>
      </c>
    </row>
    <row r="9" spans="1:13" x14ac:dyDescent="0.25">
      <c r="B9" s="177" t="s">
        <v>212</v>
      </c>
    </row>
    <row r="10" spans="1:13" x14ac:dyDescent="0.25">
      <c r="B10" t="s">
        <v>154</v>
      </c>
    </row>
    <row r="11" spans="1:13" x14ac:dyDescent="0.25">
      <c r="B11" s="355" t="s">
        <v>192</v>
      </c>
      <c r="C11" s="106"/>
      <c r="D11" s="106"/>
      <c r="E11" s="106"/>
      <c r="F11" s="106"/>
      <c r="G11" s="106"/>
      <c r="H11" s="106"/>
      <c r="I11" s="106"/>
      <c r="J11" s="106"/>
      <c r="K11" s="106"/>
      <c r="L11" s="106"/>
      <c r="M11" s="106"/>
    </row>
    <row r="13" spans="1:13" x14ac:dyDescent="0.25">
      <c r="A13" t="s">
        <v>158</v>
      </c>
    </row>
    <row r="15" spans="1:13" x14ac:dyDescent="0.25">
      <c r="B15" t="s">
        <v>155</v>
      </c>
    </row>
    <row r="17" spans="1:13" x14ac:dyDescent="0.25">
      <c r="B17" s="177" t="s">
        <v>195</v>
      </c>
    </row>
    <row r="18" spans="1:13" x14ac:dyDescent="0.25">
      <c r="B18" t="s">
        <v>151</v>
      </c>
    </row>
    <row r="20" spans="1:13" x14ac:dyDescent="0.25">
      <c r="B20" t="s">
        <v>156</v>
      </c>
    </row>
    <row r="21" spans="1:13" x14ac:dyDescent="0.25">
      <c r="B21" s="356" t="s">
        <v>194</v>
      </c>
    </row>
    <row r="22" spans="1:13" x14ac:dyDescent="0.25">
      <c r="B22" t="s">
        <v>152</v>
      </c>
    </row>
    <row r="23" spans="1:13" x14ac:dyDescent="0.25">
      <c r="B23" s="177" t="s">
        <v>212</v>
      </c>
    </row>
    <row r="24" spans="1:13" x14ac:dyDescent="0.25">
      <c r="B24" t="s">
        <v>153</v>
      </c>
    </row>
    <row r="25" spans="1:13" x14ac:dyDescent="0.25">
      <c r="B25" t="s">
        <v>154</v>
      </c>
    </row>
    <row r="26" spans="1:13" x14ac:dyDescent="0.25">
      <c r="B26" s="355" t="s">
        <v>192</v>
      </c>
      <c r="C26" s="106"/>
      <c r="D26" s="106"/>
      <c r="E26" s="106"/>
      <c r="F26" s="106"/>
      <c r="G26" s="106"/>
      <c r="H26" s="106"/>
      <c r="I26" s="106"/>
      <c r="J26" s="106"/>
      <c r="K26" s="106"/>
      <c r="L26" s="106"/>
      <c r="M26" s="106"/>
    </row>
    <row r="28" spans="1:13" x14ac:dyDescent="0.25">
      <c r="A28" s="176" t="s">
        <v>196</v>
      </c>
    </row>
    <row r="29" spans="1:13" x14ac:dyDescent="0.25">
      <c r="A29" s="176"/>
    </row>
    <row r="30" spans="1:13" x14ac:dyDescent="0.25">
      <c r="B30" s="177" t="s">
        <v>197</v>
      </c>
    </row>
    <row r="33" spans="1:5" x14ac:dyDescent="0.25">
      <c r="A33" s="177" t="s">
        <v>182</v>
      </c>
    </row>
    <row r="34" spans="1:5" x14ac:dyDescent="0.25">
      <c r="B34" s="177" t="s">
        <v>214</v>
      </c>
      <c r="E34" s="340" t="s">
        <v>183</v>
      </c>
    </row>
    <row r="35" spans="1:5" x14ac:dyDescent="0.25">
      <c r="B35" s="177" t="s">
        <v>215</v>
      </c>
      <c r="E35" s="340" t="s">
        <v>193</v>
      </c>
    </row>
  </sheetData>
  <hyperlinks>
    <hyperlink ref="E34" r:id="rId1" xr:uid="{00000000-0004-0000-0000-000000000000}"/>
    <hyperlink ref="E35" r:id="rId2" xr:uid="{00000000-0004-0000-0000-000001000000}"/>
  </hyperlinks>
  <pageMargins left="0.7" right="0.7" top="0.75" bottom="0.75" header="0.3" footer="0.3"/>
  <pageSetup scale="71"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0"/>
  <sheetViews>
    <sheetView topLeftCell="A6" workbookViewId="0">
      <selection activeCell="D30" sqref="D30"/>
    </sheetView>
  </sheetViews>
  <sheetFormatPr defaultColWidth="9.08984375" defaultRowHeight="13" x14ac:dyDescent="0.3"/>
  <cols>
    <col min="1" max="1" width="5.90625" style="120" customWidth="1"/>
    <col min="2" max="2" width="21.08984375" style="120" customWidth="1"/>
    <col min="3" max="3" width="13.6328125" style="120" bestFit="1" customWidth="1"/>
    <col min="4" max="4" width="16.90625" style="120" customWidth="1"/>
    <col min="5" max="5" width="16.453125" style="120" customWidth="1"/>
    <col min="6" max="6" width="23" style="120" customWidth="1"/>
    <col min="7" max="7" width="36.6328125" style="120" customWidth="1"/>
    <col min="8" max="8" width="9.90625" style="120" bestFit="1" customWidth="1"/>
    <col min="9" max="16384" width="9.08984375" style="120"/>
  </cols>
  <sheetData>
    <row r="1" spans="1:8" s="111" customFormat="1" x14ac:dyDescent="0.25">
      <c r="A1" s="108" t="s">
        <v>160</v>
      </c>
      <c r="B1" s="109"/>
      <c r="C1" s="109"/>
      <c r="D1" s="109"/>
      <c r="E1" s="109"/>
      <c r="F1" s="109"/>
      <c r="G1" s="110"/>
    </row>
    <row r="2" spans="1:8" s="111" customFormat="1" x14ac:dyDescent="0.25">
      <c r="A2" s="112" t="s">
        <v>161</v>
      </c>
      <c r="B2" s="112"/>
      <c r="C2" s="112"/>
      <c r="D2" s="113"/>
      <c r="E2" s="113"/>
      <c r="F2" s="113"/>
      <c r="G2" s="114" t="s">
        <v>104</v>
      </c>
    </row>
    <row r="3" spans="1:8" s="111" customFormat="1" ht="13.5" thickBot="1" x14ac:dyDescent="0.3">
      <c r="A3" s="115"/>
      <c r="G3" s="116"/>
    </row>
    <row r="4" spans="1:8" ht="13.5" thickBot="1" x14ac:dyDescent="0.35">
      <c r="A4" s="432" t="s">
        <v>105</v>
      </c>
      <c r="B4" s="433"/>
      <c r="C4" s="434"/>
      <c r="D4" s="435"/>
      <c r="E4" s="117" t="s">
        <v>162</v>
      </c>
      <c r="F4" s="118"/>
      <c r="G4" s="119">
        <f ca="1">TODAY()</f>
        <v>46293</v>
      </c>
    </row>
    <row r="5" spans="1:8" ht="13.5" thickBot="1" x14ac:dyDescent="0.35">
      <c r="A5" s="436" t="s">
        <v>106</v>
      </c>
      <c r="B5" s="437"/>
      <c r="C5" s="438"/>
      <c r="D5" s="439"/>
      <c r="E5" s="117" t="s">
        <v>163</v>
      </c>
      <c r="F5" s="121" t="s">
        <v>221</v>
      </c>
      <c r="G5" s="117"/>
    </row>
    <row r="6" spans="1:8" x14ac:dyDescent="0.3">
      <c r="G6" s="122"/>
    </row>
    <row r="7" spans="1:8" ht="27" customHeight="1" thickBot="1" x14ac:dyDescent="0.35">
      <c r="A7" s="440" t="s">
        <v>107</v>
      </c>
      <c r="B7" s="441"/>
      <c r="C7" s="441"/>
      <c r="D7" s="441"/>
      <c r="E7" s="441"/>
      <c r="F7" s="441"/>
      <c r="G7" s="442"/>
    </row>
    <row r="8" spans="1:8" ht="52" x14ac:dyDescent="0.3">
      <c r="A8" s="123" t="s">
        <v>108</v>
      </c>
      <c r="B8" s="124" t="s">
        <v>109</v>
      </c>
      <c r="C8" s="125" t="s">
        <v>110</v>
      </c>
      <c r="D8" s="126" t="s">
        <v>164</v>
      </c>
      <c r="E8" s="124" t="s">
        <v>111</v>
      </c>
      <c r="F8" s="127" t="s">
        <v>112</v>
      </c>
      <c r="G8" s="128" t="s">
        <v>113</v>
      </c>
      <c r="H8" s="171" t="s">
        <v>130</v>
      </c>
    </row>
    <row r="9" spans="1:8" x14ac:dyDescent="0.3">
      <c r="A9" s="129">
        <v>0</v>
      </c>
      <c r="B9" s="130"/>
      <c r="C9" s="131">
        <v>9</v>
      </c>
      <c r="D9" s="132">
        <f>B9/C9</f>
        <v>0</v>
      </c>
      <c r="E9" s="133" t="e">
        <f>D9/D12</f>
        <v>#DIV/0!</v>
      </c>
      <c r="F9" s="134">
        <f>IF(C9=9,D9,0)</f>
        <v>0</v>
      </c>
      <c r="G9" s="135" t="str">
        <f>IF(B9= "","",IF(C9=9,CONCATENATE(ROUND(E9,4)*100,"% eligible for requesting summer salary"),CONCATENATE(ROUND(E9,4)*100, "%  not eligible for summer salary")))</f>
        <v/>
      </c>
      <c r="H9" s="172">
        <f>D9*9</f>
        <v>0</v>
      </c>
    </row>
    <row r="10" spans="1:8" x14ac:dyDescent="0.3">
      <c r="A10" s="129">
        <v>1</v>
      </c>
      <c r="B10" s="130"/>
      <c r="C10" s="131">
        <v>9</v>
      </c>
      <c r="D10" s="132">
        <f>IF(C10="","",B10/C10)</f>
        <v>0</v>
      </c>
      <c r="E10" s="133" t="e">
        <f>IF(C10="","",D10/D12)</f>
        <v>#DIV/0!</v>
      </c>
      <c r="F10" s="134">
        <f>IF(C10=9,D10,0)</f>
        <v>0</v>
      </c>
      <c r="G10" s="135" t="str">
        <f>IF(B10= "","",IF(C10=9,CONCATENATE(ROUND(E10,4)*100,"% eligible for requesting summer salary"),CONCATENATE(ROUND(E10,4)*100, "%  not eligible for summer salary")))</f>
        <v/>
      </c>
      <c r="H10" s="172">
        <f>D10*9</f>
        <v>0</v>
      </c>
    </row>
    <row r="11" spans="1:8" x14ac:dyDescent="0.3">
      <c r="A11" s="129">
        <v>2</v>
      </c>
      <c r="B11" s="136">
        <v>0</v>
      </c>
      <c r="C11" s="131">
        <v>12</v>
      </c>
      <c r="D11" s="132">
        <f>IF(C11=0,0,B11/C11)</f>
        <v>0</v>
      </c>
      <c r="E11" s="133">
        <f>IF(B11=0,0,D11/D12)</f>
        <v>0</v>
      </c>
      <c r="F11" s="134">
        <f>IF(C11=9,D11,0)</f>
        <v>0</v>
      </c>
      <c r="G11" s="135" t="str">
        <f>IF(B11= "","",IF(C11=9,CONCATENATE(ROUND(E11,4)*100,"% eligible for requesting summer salary"),CONCATENATE(ROUND(E11,4)*100, "%  not eligible for summer salary")))</f>
        <v>0%  not eligible for summer salary</v>
      </c>
      <c r="H11" s="172">
        <f>D11*9</f>
        <v>0</v>
      </c>
    </row>
    <row r="12" spans="1:8" ht="13.5" thickBot="1" x14ac:dyDescent="0.35">
      <c r="A12" s="137" t="s">
        <v>114</v>
      </c>
      <c r="B12" s="138">
        <f>SUM(B9:B11)</f>
        <v>0</v>
      </c>
      <c r="C12" s="139"/>
      <c r="D12" s="140">
        <f>SUM(D9:D11)</f>
        <v>0</v>
      </c>
      <c r="E12" s="141" t="e">
        <f>SUM(E9:E11)</f>
        <v>#DIV/0!</v>
      </c>
      <c r="F12" s="142">
        <f>SUM(F9:F11)</f>
        <v>0</v>
      </c>
      <c r="G12" s="143" t="e">
        <f>CONCATENATE("TOTAL: ", E12*100, "%")</f>
        <v>#DIV/0!</v>
      </c>
      <c r="H12" s="173">
        <f>SUM(H9:H11)</f>
        <v>0</v>
      </c>
    </row>
    <row r="13" spans="1:8" ht="13.5" thickBot="1" x14ac:dyDescent="0.35"/>
    <row r="14" spans="1:8" ht="16.25" customHeight="1" x14ac:dyDescent="0.3">
      <c r="B14" s="418" t="s">
        <v>165</v>
      </c>
      <c r="C14" s="419"/>
      <c r="D14" s="144">
        <f>D12</f>
        <v>0</v>
      </c>
    </row>
    <row r="15" spans="1:8" ht="13.5" thickBot="1" x14ac:dyDescent="0.35">
      <c r="B15" s="420" t="s">
        <v>166</v>
      </c>
      <c r="C15" s="421"/>
      <c r="D15" s="145">
        <f>B9+B10+B11</f>
        <v>0</v>
      </c>
      <c r="G15" s="146" t="str">
        <f>IF(C10=9,"",IF(C10=12,"",IF(C10=0,"","*Error: Appt 2 can only be 9 or 12 months")))</f>
        <v/>
      </c>
    </row>
    <row r="16" spans="1:8" ht="26.25" customHeight="1" thickBot="1" x14ac:dyDescent="0.35">
      <c r="B16" s="424" t="s">
        <v>185</v>
      </c>
      <c r="C16" s="425"/>
      <c r="D16" s="346">
        <f>IF(D12=0,0,D12*9)</f>
        <v>0</v>
      </c>
      <c r="E16" s="426" t="s">
        <v>167</v>
      </c>
      <c r="F16" s="427"/>
      <c r="G16" s="427"/>
    </row>
    <row r="17" spans="1:8" ht="13.5" thickBot="1" x14ac:dyDescent="0.35">
      <c r="B17" s="422" t="s">
        <v>184</v>
      </c>
      <c r="C17" s="423"/>
      <c r="D17" s="345">
        <v>221900</v>
      </c>
      <c r="F17" s="147" t="s">
        <v>115</v>
      </c>
      <c r="G17" s="148" t="str">
        <f>IF(D16&gt;D18,"Yes","No")</f>
        <v>No</v>
      </c>
    </row>
    <row r="18" spans="1:8" ht="13.5" thickBot="1" x14ac:dyDescent="0.35">
      <c r="B18" s="428" t="s">
        <v>116</v>
      </c>
      <c r="C18" s="429"/>
      <c r="D18" s="149">
        <f>D17/12*9</f>
        <v>166425</v>
      </c>
      <c r="F18" s="343"/>
      <c r="G18" s="344"/>
    </row>
    <row r="19" spans="1:8" ht="24.75" customHeight="1" x14ac:dyDescent="0.3">
      <c r="H19" s="342"/>
    </row>
    <row r="20" spans="1:8" x14ac:dyDescent="0.3">
      <c r="E20" s="430" t="str">
        <f>IF(D16&gt;D18,"-&gt; This NIH Salary Cap should be used for Salary Request if the awarding agency is NIH","")</f>
        <v/>
      </c>
      <c r="F20" s="431"/>
      <c r="G20" s="431"/>
    </row>
    <row r="21" spans="1:8" x14ac:dyDescent="0.3">
      <c r="B21" s="150"/>
      <c r="C21" s="150"/>
      <c r="D21" s="151"/>
      <c r="E21" s="152"/>
      <c r="G21" s="152"/>
    </row>
    <row r="22" spans="1:8" x14ac:dyDescent="0.3">
      <c r="A22" s="153" t="s">
        <v>168</v>
      </c>
      <c r="B22" s="154"/>
      <c r="C22" s="154"/>
      <c r="D22" s="154"/>
      <c r="E22" s="154"/>
      <c r="F22" s="154"/>
      <c r="G22" s="154"/>
    </row>
    <row r="23" spans="1:8" ht="13.5" thickBot="1" x14ac:dyDescent="0.35">
      <c r="A23" s="155"/>
      <c r="B23" s="156"/>
      <c r="C23" s="156"/>
      <c r="D23" s="156"/>
      <c r="E23" s="156"/>
      <c r="F23" s="156"/>
      <c r="G23" s="156"/>
    </row>
    <row r="24" spans="1:8" ht="12.75" customHeight="1" x14ac:dyDescent="0.3">
      <c r="A24" s="157"/>
      <c r="B24" s="412" t="s">
        <v>169</v>
      </c>
      <c r="C24" s="413"/>
      <c r="D24" s="413"/>
      <c r="E24" s="158" t="s">
        <v>170</v>
      </c>
      <c r="F24" s="414" t="s">
        <v>171</v>
      </c>
      <c r="G24" s="415"/>
    </row>
    <row r="25" spans="1:8" ht="47.25" customHeight="1" thickBot="1" x14ac:dyDescent="0.35">
      <c r="B25" s="416" t="s">
        <v>172</v>
      </c>
      <c r="C25" s="417"/>
      <c r="D25" s="417"/>
      <c r="E25" s="159">
        <f>F12*3</f>
        <v>0</v>
      </c>
      <c r="F25" s="410" t="s">
        <v>173</v>
      </c>
      <c r="G25" s="411"/>
    </row>
    <row r="27" spans="1:8" x14ac:dyDescent="0.3">
      <c r="A27" s="153" t="s">
        <v>174</v>
      </c>
      <c r="B27" s="154"/>
      <c r="C27" s="154"/>
      <c r="D27" s="154"/>
      <c r="E27" s="154"/>
      <c r="F27" s="154"/>
      <c r="G27" s="154"/>
    </row>
    <row r="28" spans="1:8" ht="13.5" thickBot="1" x14ac:dyDescent="0.35">
      <c r="A28" s="155"/>
      <c r="B28" s="156"/>
      <c r="C28" s="156"/>
      <c r="D28" s="156"/>
      <c r="E28" s="156"/>
      <c r="F28" s="156"/>
      <c r="G28" s="156"/>
    </row>
    <row r="29" spans="1:8" x14ac:dyDescent="0.3">
      <c r="A29" s="157"/>
      <c r="B29" s="402" t="s">
        <v>119</v>
      </c>
      <c r="C29" s="403"/>
      <c r="D29" s="160" t="s">
        <v>120</v>
      </c>
      <c r="E29" s="160" t="s">
        <v>121</v>
      </c>
      <c r="F29" s="160" t="s">
        <v>122</v>
      </c>
      <c r="G29" s="161" t="s">
        <v>123</v>
      </c>
    </row>
    <row r="30" spans="1:8" x14ac:dyDescent="0.3">
      <c r="A30" s="157"/>
      <c r="B30" s="407" t="s">
        <v>124</v>
      </c>
      <c r="C30" s="408"/>
      <c r="D30" s="162">
        <v>2.5</v>
      </c>
      <c r="E30" s="162">
        <v>3</v>
      </c>
      <c r="F30" s="162">
        <v>3.5</v>
      </c>
      <c r="G30" s="163"/>
    </row>
    <row r="31" spans="1:8" ht="13.5" thickBot="1" x14ac:dyDescent="0.35">
      <c r="B31" s="405" t="s">
        <v>125</v>
      </c>
      <c r="C31" s="406"/>
      <c r="D31" s="164">
        <f>$D$12*D30</f>
        <v>0</v>
      </c>
      <c r="E31" s="164">
        <f>$D$12*E30</f>
        <v>0</v>
      </c>
      <c r="F31" s="164">
        <f>$D$12*F30</f>
        <v>0</v>
      </c>
      <c r="G31" s="165"/>
    </row>
    <row r="32" spans="1:8" ht="13.5" thickBot="1" x14ac:dyDescent="0.35"/>
    <row r="33" spans="1:7" x14ac:dyDescent="0.3">
      <c r="B33" s="402" t="s">
        <v>126</v>
      </c>
      <c r="C33" s="403"/>
      <c r="D33" s="160" t="s">
        <v>127</v>
      </c>
      <c r="E33" s="160" t="s">
        <v>121</v>
      </c>
      <c r="F33" s="160" t="s">
        <v>128</v>
      </c>
      <c r="G33" s="161" t="s">
        <v>129</v>
      </c>
    </row>
    <row r="34" spans="1:7" x14ac:dyDescent="0.3">
      <c r="B34" s="407" t="s">
        <v>124</v>
      </c>
      <c r="C34" s="408"/>
      <c r="D34" s="162">
        <v>3</v>
      </c>
      <c r="E34" s="162">
        <v>3</v>
      </c>
      <c r="F34" s="162">
        <v>3</v>
      </c>
      <c r="G34" s="163"/>
    </row>
    <row r="35" spans="1:7" ht="13.5" thickBot="1" x14ac:dyDescent="0.35">
      <c r="B35" s="405" t="s">
        <v>125</v>
      </c>
      <c r="C35" s="406"/>
      <c r="D35" s="164">
        <f>$D$12*D34</f>
        <v>0</v>
      </c>
      <c r="E35" s="164">
        <f>$D$12*E34</f>
        <v>0</v>
      </c>
      <c r="F35" s="164">
        <f>$D$12*F34</f>
        <v>0</v>
      </c>
      <c r="G35" s="165"/>
    </row>
    <row r="36" spans="1:7" x14ac:dyDescent="0.3">
      <c r="A36" s="166" t="s">
        <v>117</v>
      </c>
    </row>
    <row r="37" spans="1:7" x14ac:dyDescent="0.3">
      <c r="A37" s="167" t="s">
        <v>49</v>
      </c>
      <c r="B37" s="168" t="s">
        <v>175</v>
      </c>
    </row>
    <row r="38" spans="1:7" ht="27" customHeight="1" x14ac:dyDescent="0.3">
      <c r="A38" s="167" t="s">
        <v>57</v>
      </c>
      <c r="B38" s="409" t="s">
        <v>176</v>
      </c>
      <c r="C38" s="409"/>
      <c r="D38" s="409"/>
      <c r="E38" s="409"/>
      <c r="F38" s="409"/>
      <c r="G38" s="409"/>
    </row>
    <row r="39" spans="1:7" ht="24" customHeight="1" x14ac:dyDescent="0.3">
      <c r="A39" s="169" t="s">
        <v>118</v>
      </c>
      <c r="B39" s="404" t="s">
        <v>206</v>
      </c>
      <c r="C39" s="404"/>
      <c r="D39" s="404"/>
      <c r="E39" s="404"/>
      <c r="F39" s="404"/>
      <c r="G39" s="404"/>
    </row>
    <row r="40" spans="1:7" x14ac:dyDescent="0.3">
      <c r="A40" s="170"/>
      <c r="B40" s="404"/>
      <c r="C40" s="404"/>
      <c r="D40" s="404"/>
      <c r="E40" s="404"/>
      <c r="F40" s="404"/>
      <c r="G40" s="404"/>
    </row>
  </sheetData>
  <mergeCells count="25">
    <mergeCell ref="A4:B4"/>
    <mergeCell ref="C4:D4"/>
    <mergeCell ref="A5:B5"/>
    <mergeCell ref="C5:D5"/>
    <mergeCell ref="A7:G7"/>
    <mergeCell ref="F25:G25"/>
    <mergeCell ref="B24:D24"/>
    <mergeCell ref="F24:G24"/>
    <mergeCell ref="B25:D25"/>
    <mergeCell ref="B14:C14"/>
    <mergeCell ref="B15:C15"/>
    <mergeCell ref="B17:C17"/>
    <mergeCell ref="B16:C16"/>
    <mergeCell ref="E16:G16"/>
    <mergeCell ref="B18:C18"/>
    <mergeCell ref="E20:G20"/>
    <mergeCell ref="B29:C29"/>
    <mergeCell ref="B40:G40"/>
    <mergeCell ref="B31:C31"/>
    <mergeCell ref="B33:C33"/>
    <mergeCell ref="B34:C34"/>
    <mergeCell ref="B35:C35"/>
    <mergeCell ref="B38:G38"/>
    <mergeCell ref="B39:G39"/>
    <mergeCell ref="B30:C30"/>
  </mergeCells>
  <conditionalFormatting sqref="G17:G18">
    <cfRule type="cellIs" dxfId="0" priority="1" stopIfTrue="1" operator="equal">
      <formula>"Yes"</formula>
    </cfRule>
  </conditionalFormatting>
  <pageMargins left="0.7" right="0.7" top="0.75" bottom="0.75" header="0.3" footer="0.3"/>
  <pageSetup scale="79"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45"/>
  <sheetViews>
    <sheetView zoomScale="85" workbookViewId="0">
      <selection activeCell="C43" sqref="C43"/>
    </sheetView>
  </sheetViews>
  <sheetFormatPr defaultColWidth="9.08984375" defaultRowHeight="12.5" x14ac:dyDescent="0.25"/>
  <cols>
    <col min="1" max="1" width="12.54296875" style="180" customWidth="1"/>
    <col min="2" max="2" width="20.08984375" style="179" customWidth="1"/>
    <col min="3" max="3" width="50.36328125" style="180" customWidth="1"/>
    <col min="4" max="4" width="1.6328125" style="180" customWidth="1"/>
    <col min="5" max="5" width="10.08984375" style="180" customWidth="1"/>
    <col min="6" max="6" width="8.6328125" style="180" customWidth="1"/>
    <col min="7" max="7" width="16.36328125" style="182" customWidth="1"/>
    <col min="8" max="8" width="3.54296875" style="180" customWidth="1"/>
    <col min="9" max="9" width="1.90625" style="180" customWidth="1"/>
    <col min="10" max="10" width="4.54296875" style="180" customWidth="1"/>
    <col min="11" max="11" width="19.6328125" style="180" customWidth="1"/>
    <col min="12" max="12" width="43.08984375" style="180" customWidth="1"/>
    <col min="13" max="13" width="1.453125" style="180" customWidth="1"/>
    <col min="14" max="14" width="9.453125" style="180" bestFit="1" customWidth="1"/>
    <col min="15" max="15" width="7.90625" style="180" customWidth="1"/>
    <col min="16" max="16" width="14.36328125" style="182" customWidth="1"/>
    <col min="17" max="17" width="2.36328125" style="180" customWidth="1"/>
    <col min="18" max="18" width="6.36328125" style="180" customWidth="1"/>
    <col min="19" max="16384" width="9.08984375" style="180"/>
  </cols>
  <sheetData>
    <row r="1" spans="1:19" ht="15.5" x14ac:dyDescent="0.35">
      <c r="A1" s="178" t="s">
        <v>70</v>
      </c>
      <c r="G1" s="181"/>
    </row>
    <row r="2" spans="1:19" ht="17.25" customHeight="1" x14ac:dyDescent="0.3">
      <c r="A2" s="183" t="s">
        <v>131</v>
      </c>
    </row>
    <row r="3" spans="1:19" ht="12.75" customHeight="1" x14ac:dyDescent="0.3">
      <c r="A3" s="395" t="s">
        <v>72</v>
      </c>
      <c r="B3" s="396"/>
      <c r="C3" s="396"/>
      <c r="D3" s="396"/>
      <c r="E3" s="396"/>
      <c r="F3" s="396"/>
      <c r="G3" s="396"/>
      <c r="H3" s="396"/>
      <c r="I3" s="396"/>
      <c r="J3" s="396"/>
    </row>
    <row r="4" spans="1:19" ht="12.75" customHeight="1" x14ac:dyDescent="0.3">
      <c r="A4" s="184" t="s">
        <v>89</v>
      </c>
      <c r="B4" s="185"/>
      <c r="C4" s="186" t="s">
        <v>94</v>
      </c>
    </row>
    <row r="5" spans="1:19" ht="12.75" customHeight="1" x14ac:dyDescent="0.3">
      <c r="A5" s="187" t="e">
        <f>ROUND((C5/C8),4)</f>
        <v>#DIV/0!</v>
      </c>
      <c r="B5" s="188" t="s">
        <v>79</v>
      </c>
      <c r="C5" s="8">
        <f>'Academic Base Salary Calc'!H9</f>
        <v>0</v>
      </c>
      <c r="E5" s="189"/>
      <c r="L5" s="190"/>
    </row>
    <row r="6" spans="1:19" ht="12.75" customHeight="1" x14ac:dyDescent="0.3">
      <c r="A6" s="187" t="e">
        <f>ROUND((C6/C8),4)</f>
        <v>#DIV/0!</v>
      </c>
      <c r="B6" s="191" t="s">
        <v>80</v>
      </c>
      <c r="C6" s="8">
        <f>'Academic Base Salary Calc'!H10</f>
        <v>0</v>
      </c>
      <c r="E6" s="189" t="s">
        <v>138</v>
      </c>
      <c r="G6" s="7"/>
      <c r="L6" s="190"/>
    </row>
    <row r="7" spans="1:19" ht="12.75" customHeight="1" x14ac:dyDescent="0.3">
      <c r="A7" s="187" t="e">
        <f>C7/C8</f>
        <v>#DIV/0!</v>
      </c>
      <c r="B7" s="191" t="s">
        <v>81</v>
      </c>
      <c r="C7" s="8">
        <f>'Academic Base Salary Calc'!H11</f>
        <v>0</v>
      </c>
      <c r="E7" s="189"/>
    </row>
    <row r="8" spans="1:19" ht="12.75" customHeight="1" x14ac:dyDescent="0.25">
      <c r="A8" s="192"/>
      <c r="B8" s="193" t="s">
        <v>90</v>
      </c>
      <c r="C8" s="10">
        <f>SUM(C5:C7)</f>
        <v>0</v>
      </c>
    </row>
    <row r="9" spans="1:19" ht="12.75" customHeight="1" x14ac:dyDescent="0.25">
      <c r="A9" s="192"/>
    </row>
    <row r="10" spans="1:19" ht="15.75" customHeight="1" x14ac:dyDescent="0.3">
      <c r="A10" s="194" t="s">
        <v>63</v>
      </c>
      <c r="B10" s="195"/>
      <c r="C10" s="196"/>
      <c r="D10" s="196"/>
      <c r="E10" s="196"/>
      <c r="F10" s="196"/>
      <c r="G10" s="197"/>
      <c r="H10" s="198"/>
      <c r="J10" s="194" t="s">
        <v>64</v>
      </c>
      <c r="K10" s="195"/>
      <c r="L10" s="196"/>
      <c r="M10" s="196"/>
      <c r="N10" s="196"/>
      <c r="O10" s="196"/>
      <c r="P10" s="197"/>
      <c r="Q10" s="198"/>
    </row>
    <row r="11" spans="1:19" ht="15.75" customHeight="1" x14ac:dyDescent="0.25">
      <c r="A11" s="199" t="s">
        <v>92</v>
      </c>
      <c r="B11" s="200"/>
      <c r="H11" s="201"/>
      <c r="J11" s="199" t="s">
        <v>92</v>
      </c>
      <c r="K11" s="179"/>
      <c r="Q11" s="201"/>
    </row>
    <row r="12" spans="1:19" ht="15.75" customHeight="1" x14ac:dyDescent="0.3">
      <c r="A12" s="199" t="s">
        <v>91</v>
      </c>
      <c r="B12" s="200"/>
      <c r="G12" s="202"/>
      <c r="H12" s="201"/>
      <c r="J12" s="199" t="s">
        <v>69</v>
      </c>
      <c r="K12" s="179"/>
      <c r="P12" s="202"/>
      <c r="Q12" s="201"/>
    </row>
    <row r="13" spans="1:19" ht="7.5" customHeight="1" x14ac:dyDescent="0.3">
      <c r="A13" s="203"/>
      <c r="G13" s="202"/>
      <c r="H13" s="201"/>
      <c r="J13" s="204"/>
      <c r="K13" s="179"/>
      <c r="P13" s="202"/>
      <c r="Q13" s="201"/>
    </row>
    <row r="14" spans="1:19" ht="11.25" customHeight="1" x14ac:dyDescent="0.3">
      <c r="A14" s="205"/>
      <c r="C14" s="192" t="s">
        <v>86</v>
      </c>
      <c r="E14" s="206" t="s">
        <v>89</v>
      </c>
      <c r="F14" s="207"/>
      <c r="G14" s="208" t="s">
        <v>68</v>
      </c>
      <c r="H14" s="201"/>
      <c r="J14" s="205"/>
      <c r="K14" s="179"/>
      <c r="L14" s="192" t="s">
        <v>86</v>
      </c>
      <c r="N14" s="206" t="s">
        <v>89</v>
      </c>
      <c r="O14" s="207"/>
      <c r="P14" s="208" t="s">
        <v>68</v>
      </c>
      <c r="Q14" s="201"/>
    </row>
    <row r="15" spans="1:19" ht="13" x14ac:dyDescent="0.3">
      <c r="A15" s="205"/>
      <c r="E15" s="79" t="e">
        <f>A5</f>
        <v>#DIV/0!</v>
      </c>
      <c r="F15" s="209" t="s">
        <v>62</v>
      </c>
      <c r="G15" s="210">
        <v>1</v>
      </c>
      <c r="H15" s="201"/>
      <c r="J15" s="205"/>
      <c r="K15" s="179"/>
      <c r="N15" s="79" t="e">
        <f>A6</f>
        <v>#DIV/0!</v>
      </c>
      <c r="O15" s="209" t="s">
        <v>62</v>
      </c>
      <c r="P15" s="87">
        <v>1</v>
      </c>
      <c r="Q15" s="201"/>
      <c r="R15" s="180" t="s">
        <v>99</v>
      </c>
      <c r="S15" s="211" t="e">
        <f>E15+N15</f>
        <v>#DIV/0!</v>
      </c>
    </row>
    <row r="16" spans="1:19" ht="13" x14ac:dyDescent="0.3">
      <c r="A16" s="212" t="s">
        <v>20</v>
      </c>
      <c r="B16" s="213"/>
      <c r="C16" s="213"/>
      <c r="D16" s="213"/>
      <c r="G16" s="214"/>
      <c r="H16" s="201"/>
      <c r="J16" s="212" t="s">
        <v>20</v>
      </c>
      <c r="K16" s="213"/>
      <c r="L16" s="213"/>
      <c r="M16" s="213"/>
      <c r="P16" s="11"/>
      <c r="Q16" s="201"/>
    </row>
    <row r="17" spans="1:17" ht="13" x14ac:dyDescent="0.3">
      <c r="A17" s="215"/>
      <c r="B17" s="216" t="s">
        <v>36</v>
      </c>
      <c r="C17" s="175"/>
      <c r="D17" s="217"/>
      <c r="E17" s="80"/>
      <c r="G17" s="83" t="e">
        <f>E17/$E$15</f>
        <v>#DIV/0!</v>
      </c>
      <c r="H17" s="218"/>
      <c r="I17" s="192"/>
      <c r="J17" s="215"/>
      <c r="K17" s="216" t="s">
        <v>36</v>
      </c>
      <c r="L17" s="175"/>
      <c r="M17" s="217"/>
      <c r="N17" s="80"/>
      <c r="P17" s="83" t="e">
        <f t="shared" ref="P17:P26" si="0">N17/$N$15</f>
        <v>#DIV/0!</v>
      </c>
      <c r="Q17" s="201"/>
    </row>
    <row r="18" spans="1:17" ht="13" x14ac:dyDescent="0.3">
      <c r="A18" s="215"/>
      <c r="B18" s="216" t="s">
        <v>37</v>
      </c>
      <c r="C18" s="175"/>
      <c r="D18" s="217"/>
      <c r="E18" s="80"/>
      <c r="G18" s="83" t="e">
        <f t="shared" ref="G18:G26" si="1">E18/$E$15</f>
        <v>#DIV/0!</v>
      </c>
      <c r="H18" s="218"/>
      <c r="I18" s="192"/>
      <c r="J18" s="215"/>
      <c r="K18" s="216" t="s">
        <v>37</v>
      </c>
      <c r="L18" s="175"/>
      <c r="M18" s="217"/>
      <c r="N18" s="80"/>
      <c r="P18" s="83" t="e">
        <f t="shared" si="0"/>
        <v>#DIV/0!</v>
      </c>
      <c r="Q18" s="201"/>
    </row>
    <row r="19" spans="1:17" ht="13" x14ac:dyDescent="0.3">
      <c r="A19" s="215"/>
      <c r="B19" s="216" t="s">
        <v>38</v>
      </c>
      <c r="C19" s="175"/>
      <c r="D19" s="217"/>
      <c r="E19" s="80"/>
      <c r="G19" s="83" t="e">
        <f t="shared" si="1"/>
        <v>#DIV/0!</v>
      </c>
      <c r="H19" s="218"/>
      <c r="I19" s="192"/>
      <c r="J19" s="215"/>
      <c r="K19" s="216" t="s">
        <v>38</v>
      </c>
      <c r="L19" s="175"/>
      <c r="M19" s="217"/>
      <c r="N19" s="80"/>
      <c r="P19" s="83" t="e">
        <f t="shared" si="0"/>
        <v>#DIV/0!</v>
      </c>
      <c r="Q19" s="201"/>
    </row>
    <row r="20" spans="1:17" ht="13" x14ac:dyDescent="0.3">
      <c r="A20" s="215"/>
      <c r="B20" s="216" t="s">
        <v>39</v>
      </c>
      <c r="C20" s="175"/>
      <c r="D20" s="217"/>
      <c r="E20" s="80"/>
      <c r="G20" s="83" t="e">
        <f t="shared" si="1"/>
        <v>#DIV/0!</v>
      </c>
      <c r="H20" s="218"/>
      <c r="I20" s="192"/>
      <c r="J20" s="215"/>
      <c r="K20" s="216" t="s">
        <v>39</v>
      </c>
      <c r="L20" s="175"/>
      <c r="M20" s="217"/>
      <c r="N20" s="80"/>
      <c r="P20" s="83" t="e">
        <f t="shared" si="0"/>
        <v>#DIV/0!</v>
      </c>
      <c r="Q20" s="201"/>
    </row>
    <row r="21" spans="1:17" ht="13" x14ac:dyDescent="0.3">
      <c r="A21" s="215"/>
      <c r="B21" s="216" t="s">
        <v>40</v>
      </c>
      <c r="C21" s="175"/>
      <c r="D21" s="217"/>
      <c r="E21" s="80"/>
      <c r="G21" s="83" t="e">
        <f t="shared" si="1"/>
        <v>#DIV/0!</v>
      </c>
      <c r="H21" s="218"/>
      <c r="I21" s="192"/>
      <c r="J21" s="215"/>
      <c r="K21" s="216" t="s">
        <v>40</v>
      </c>
      <c r="L21" s="175"/>
      <c r="M21" s="217"/>
      <c r="N21" s="80"/>
      <c r="P21" s="83" t="e">
        <f t="shared" si="0"/>
        <v>#DIV/0!</v>
      </c>
      <c r="Q21" s="201"/>
    </row>
    <row r="22" spans="1:17" ht="13" x14ac:dyDescent="0.3">
      <c r="A22" s="215"/>
      <c r="B22" s="216" t="s">
        <v>50</v>
      </c>
      <c r="C22" s="175"/>
      <c r="D22" s="217"/>
      <c r="E22" s="80"/>
      <c r="G22" s="83" t="e">
        <f t="shared" si="1"/>
        <v>#DIV/0!</v>
      </c>
      <c r="H22" s="218"/>
      <c r="I22" s="192"/>
      <c r="J22" s="215"/>
      <c r="K22" s="216" t="s">
        <v>50</v>
      </c>
      <c r="L22" s="175"/>
      <c r="M22" s="217"/>
      <c r="N22" s="80"/>
      <c r="P22" s="83" t="e">
        <f t="shared" si="0"/>
        <v>#DIV/0!</v>
      </c>
      <c r="Q22" s="201"/>
    </row>
    <row r="23" spans="1:17" ht="13" x14ac:dyDescent="0.3">
      <c r="A23" s="215"/>
      <c r="B23" s="216" t="s">
        <v>51</v>
      </c>
      <c r="C23" s="175"/>
      <c r="D23" s="217"/>
      <c r="E23" s="80"/>
      <c r="G23" s="83" t="e">
        <f t="shared" si="1"/>
        <v>#DIV/0!</v>
      </c>
      <c r="H23" s="218"/>
      <c r="I23" s="192"/>
      <c r="J23" s="215"/>
      <c r="K23" s="216" t="s">
        <v>51</v>
      </c>
      <c r="L23" s="175"/>
      <c r="M23" s="217"/>
      <c r="N23" s="80"/>
      <c r="P23" s="83" t="e">
        <f t="shared" si="0"/>
        <v>#DIV/0!</v>
      </c>
      <c r="Q23" s="201"/>
    </row>
    <row r="24" spans="1:17" ht="13" x14ac:dyDescent="0.3">
      <c r="A24" s="215"/>
      <c r="B24" s="216" t="s">
        <v>52</v>
      </c>
      <c r="C24" s="175"/>
      <c r="D24" s="217"/>
      <c r="E24" s="80"/>
      <c r="G24" s="83" t="e">
        <f t="shared" si="1"/>
        <v>#DIV/0!</v>
      </c>
      <c r="H24" s="218"/>
      <c r="I24" s="192"/>
      <c r="J24" s="215"/>
      <c r="K24" s="216" t="s">
        <v>52</v>
      </c>
      <c r="L24" s="175"/>
      <c r="M24" s="217"/>
      <c r="N24" s="80"/>
      <c r="P24" s="83" t="e">
        <f t="shared" si="0"/>
        <v>#DIV/0!</v>
      </c>
      <c r="Q24" s="201"/>
    </row>
    <row r="25" spans="1:17" ht="13" x14ac:dyDescent="0.3">
      <c r="A25" s="215"/>
      <c r="B25" s="216" t="s">
        <v>53</v>
      </c>
      <c r="C25" s="175"/>
      <c r="D25" s="217"/>
      <c r="E25" s="80"/>
      <c r="G25" s="83" t="e">
        <f t="shared" si="1"/>
        <v>#DIV/0!</v>
      </c>
      <c r="H25" s="218"/>
      <c r="I25" s="192"/>
      <c r="J25" s="215"/>
      <c r="K25" s="216" t="s">
        <v>53</v>
      </c>
      <c r="L25" s="175"/>
      <c r="M25" s="217"/>
      <c r="N25" s="80"/>
      <c r="P25" s="83" t="e">
        <f t="shared" si="0"/>
        <v>#DIV/0!</v>
      </c>
      <c r="Q25" s="201"/>
    </row>
    <row r="26" spans="1:17" ht="13" x14ac:dyDescent="0.3">
      <c r="A26" s="215"/>
      <c r="B26" s="216" t="s">
        <v>54</v>
      </c>
      <c r="C26" s="175"/>
      <c r="D26" s="217"/>
      <c r="E26" s="80"/>
      <c r="G26" s="83" t="e">
        <f t="shared" si="1"/>
        <v>#DIV/0!</v>
      </c>
      <c r="H26" s="218"/>
      <c r="I26" s="192"/>
      <c r="J26" s="215"/>
      <c r="K26" s="216" t="s">
        <v>54</v>
      </c>
      <c r="L26" s="175"/>
      <c r="M26" s="217"/>
      <c r="N26" s="80"/>
      <c r="P26" s="83" t="e">
        <f t="shared" si="0"/>
        <v>#DIV/0!</v>
      </c>
      <c r="Q26" s="201"/>
    </row>
    <row r="27" spans="1:17" ht="13" x14ac:dyDescent="0.3">
      <c r="A27" s="219" t="s">
        <v>21</v>
      </c>
      <c r="B27" s="216"/>
      <c r="C27" s="216"/>
      <c r="D27" s="220"/>
      <c r="E27" s="182"/>
      <c r="G27" s="84"/>
      <c r="H27" s="218"/>
      <c r="I27" s="192"/>
      <c r="J27" s="219" t="s">
        <v>21</v>
      </c>
      <c r="K27" s="216"/>
      <c r="L27" s="216"/>
      <c r="M27" s="220"/>
      <c r="N27" s="182"/>
      <c r="P27" s="84"/>
      <c r="Q27" s="201"/>
    </row>
    <row r="28" spans="1:17" ht="13" x14ac:dyDescent="0.3">
      <c r="A28" s="215"/>
      <c r="B28" s="216" t="s">
        <v>65</v>
      </c>
      <c r="C28" s="174"/>
      <c r="D28" s="217"/>
      <c r="E28" s="80"/>
      <c r="G28" s="83" t="e">
        <f>E28/$E$15</f>
        <v>#DIV/0!</v>
      </c>
      <c r="H28" s="218"/>
      <c r="I28" s="192"/>
      <c r="J28" s="215"/>
      <c r="K28" s="216" t="s">
        <v>65</v>
      </c>
      <c r="L28" s="175"/>
      <c r="M28" s="217"/>
      <c r="N28" s="80"/>
      <c r="P28" s="83" t="e">
        <f>N28/$N$15</f>
        <v>#DIV/0!</v>
      </c>
      <c r="Q28" s="201"/>
    </row>
    <row r="29" spans="1:17" ht="13" x14ac:dyDescent="0.3">
      <c r="A29" s="215"/>
      <c r="B29" s="216" t="s">
        <v>66</v>
      </c>
      <c r="C29" s="175"/>
      <c r="D29" s="217"/>
      <c r="E29" s="80"/>
      <c r="G29" s="83" t="e">
        <f>E29/$E$15</f>
        <v>#DIV/0!</v>
      </c>
      <c r="H29" s="218"/>
      <c r="I29" s="192"/>
      <c r="J29" s="215"/>
      <c r="K29" s="216" t="s">
        <v>66</v>
      </c>
      <c r="L29" s="175"/>
      <c r="M29" s="217"/>
      <c r="N29" s="80"/>
      <c r="P29" s="83" t="e">
        <f>N29/$N$15</f>
        <v>#DIV/0!</v>
      </c>
      <c r="Q29" s="201"/>
    </row>
    <row r="30" spans="1:17" ht="13" x14ac:dyDescent="0.3">
      <c r="A30" s="221"/>
      <c r="B30" s="216" t="s">
        <v>67</v>
      </c>
      <c r="C30" s="175"/>
      <c r="D30" s="217"/>
      <c r="E30" s="80"/>
      <c r="G30" s="83" t="e">
        <f>E30/$E$15</f>
        <v>#DIV/0!</v>
      </c>
      <c r="H30" s="218"/>
      <c r="I30" s="192"/>
      <c r="J30" s="221"/>
      <c r="K30" s="216" t="s">
        <v>67</v>
      </c>
      <c r="L30" s="175"/>
      <c r="M30" s="217"/>
      <c r="N30" s="80"/>
      <c r="P30" s="83" t="e">
        <f>N30/$N$15</f>
        <v>#DIV/0!</v>
      </c>
      <c r="Q30" s="201"/>
    </row>
    <row r="31" spans="1:17" ht="13" x14ac:dyDescent="0.3">
      <c r="A31" s="219" t="s">
        <v>23</v>
      </c>
      <c r="B31" s="216"/>
      <c r="C31" s="216"/>
      <c r="D31" s="217"/>
      <c r="E31" s="182"/>
      <c r="G31" s="84"/>
      <c r="H31" s="218"/>
      <c r="I31" s="192"/>
      <c r="J31" s="219" t="s">
        <v>23</v>
      </c>
      <c r="K31" s="216"/>
      <c r="L31" s="216"/>
      <c r="M31" s="217"/>
      <c r="N31" s="182"/>
      <c r="P31" s="84"/>
      <c r="Q31" s="201"/>
    </row>
    <row r="32" spans="1:17" ht="13" x14ac:dyDescent="0.3">
      <c r="A32" s="222"/>
      <c r="B32" s="216" t="s">
        <v>71</v>
      </c>
      <c r="C32" s="175"/>
      <c r="D32" s="220"/>
      <c r="E32" s="80"/>
      <c r="F32" s="192"/>
      <c r="G32" s="83" t="e">
        <f>E32/$E$15</f>
        <v>#DIV/0!</v>
      </c>
      <c r="H32" s="218"/>
      <c r="I32" s="192"/>
      <c r="J32" s="222"/>
      <c r="K32" s="216" t="s">
        <v>71</v>
      </c>
      <c r="L32" s="175"/>
      <c r="M32" s="220"/>
      <c r="N32" s="80"/>
      <c r="P32" s="83" t="e">
        <f>N32/$N$15</f>
        <v>#DIV/0!</v>
      </c>
      <c r="Q32" s="201"/>
    </row>
    <row r="33" spans="1:17" ht="13" x14ac:dyDescent="0.3">
      <c r="A33" s="222"/>
      <c r="B33" s="216" t="s">
        <v>41</v>
      </c>
      <c r="C33" s="175"/>
      <c r="D33" s="220"/>
      <c r="E33" s="81"/>
      <c r="F33" s="192"/>
      <c r="G33" s="83" t="e">
        <f>E33/$E$15</f>
        <v>#DIV/0!</v>
      </c>
      <c r="H33" s="218"/>
      <c r="I33" s="192"/>
      <c r="J33" s="222"/>
      <c r="K33" s="216" t="s">
        <v>41</v>
      </c>
      <c r="L33" s="175"/>
      <c r="M33" s="220"/>
      <c r="N33" s="80"/>
      <c r="P33" s="83" t="e">
        <f>N33/$N$15</f>
        <v>#DIV/0!</v>
      </c>
      <c r="Q33" s="201"/>
    </row>
    <row r="34" spans="1:17" ht="13" x14ac:dyDescent="0.3">
      <c r="A34" s="222"/>
      <c r="B34" s="216" t="s">
        <v>42</v>
      </c>
      <c r="C34" s="175"/>
      <c r="D34" s="220"/>
      <c r="E34" s="81"/>
      <c r="F34" s="192"/>
      <c r="G34" s="83" t="e">
        <f>E34/$E$15</f>
        <v>#DIV/0!</v>
      </c>
      <c r="H34" s="218"/>
      <c r="I34" s="192"/>
      <c r="J34" s="222"/>
      <c r="K34" s="216" t="s">
        <v>42</v>
      </c>
      <c r="L34" s="175"/>
      <c r="M34" s="220"/>
      <c r="N34" s="80"/>
      <c r="P34" s="83" t="e">
        <f>N34/$N$15</f>
        <v>#DIV/0!</v>
      </c>
      <c r="Q34" s="201"/>
    </row>
    <row r="35" spans="1:17" ht="6.75" customHeight="1" x14ac:dyDescent="0.3">
      <c r="A35" s="222"/>
      <c r="B35" s="216"/>
      <c r="C35" s="220"/>
      <c r="D35" s="220"/>
      <c r="E35" s="182"/>
      <c r="G35" s="85"/>
      <c r="H35" s="201"/>
      <c r="J35" s="222"/>
      <c r="K35" s="216"/>
      <c r="L35" s="220"/>
      <c r="M35" s="220"/>
      <c r="N35" s="182"/>
      <c r="P35" s="85"/>
      <c r="Q35" s="201"/>
    </row>
    <row r="36" spans="1:17" ht="13.5" thickBot="1" x14ac:dyDescent="0.35">
      <c r="A36" s="205"/>
      <c r="B36" s="180"/>
      <c r="C36" s="223" t="s">
        <v>14</v>
      </c>
      <c r="D36" s="223"/>
      <c r="E36" s="82">
        <f>SUM(E17:E34)</f>
        <v>0</v>
      </c>
      <c r="F36" s="224"/>
      <c r="G36" s="86" t="e">
        <f>SUM(G17:G34)</f>
        <v>#DIV/0!</v>
      </c>
      <c r="H36" s="201"/>
      <c r="J36" s="205"/>
      <c r="L36" s="223" t="s">
        <v>14</v>
      </c>
      <c r="M36" s="223"/>
      <c r="N36" s="82">
        <f>SUM(N17:N34)</f>
        <v>0</v>
      </c>
      <c r="O36" s="224"/>
      <c r="P36" s="86" t="e">
        <f>SUM(P17:P34)</f>
        <v>#DIV/0!</v>
      </c>
      <c r="Q36" s="201"/>
    </row>
    <row r="37" spans="1:17" ht="7.5" customHeight="1" x14ac:dyDescent="0.25">
      <c r="A37" s="225"/>
      <c r="B37" s="226"/>
      <c r="C37" s="227"/>
      <c r="D37" s="227"/>
      <c r="E37" s="228"/>
      <c r="F37" s="227"/>
      <c r="G37" s="12"/>
      <c r="H37" s="230"/>
      <c r="J37" s="225"/>
      <c r="K37" s="227"/>
      <c r="L37" s="227"/>
      <c r="M37" s="227"/>
      <c r="N37" s="227"/>
      <c r="O37" s="227"/>
      <c r="P37" s="229"/>
      <c r="Q37" s="230"/>
    </row>
    <row r="38" spans="1:17" x14ac:dyDescent="0.25">
      <c r="C38" s="182"/>
      <c r="E38" s="13" t="e">
        <f>IF(E15=E36,"","ERROR - total % (E36) should match total at top (E15)")</f>
        <v>#DIV/0!</v>
      </c>
      <c r="N38" s="13" t="e">
        <f>IF(N15=N36,"","ERROR - total % (N36) should match total at top (N15)")</f>
        <v>#DIV/0!</v>
      </c>
    </row>
    <row r="39" spans="1:17" x14ac:dyDescent="0.25">
      <c r="E39" s="231"/>
      <c r="N39" s="231"/>
    </row>
    <row r="40" spans="1:17" x14ac:dyDescent="0.25">
      <c r="E40" s="182"/>
    </row>
    <row r="41" spans="1:17" x14ac:dyDescent="0.25">
      <c r="C41" s="232"/>
      <c r="E41" s="182"/>
    </row>
    <row r="42" spans="1:17" x14ac:dyDescent="0.25">
      <c r="C42" s="232"/>
      <c r="E42" s="182"/>
    </row>
    <row r="43" spans="1:17" x14ac:dyDescent="0.25">
      <c r="C43" s="232"/>
      <c r="E43" s="182"/>
    </row>
    <row r="44" spans="1:17" x14ac:dyDescent="0.25">
      <c r="C44" s="232"/>
      <c r="E44" s="182"/>
    </row>
    <row r="45" spans="1:17" ht="13" x14ac:dyDescent="0.3">
      <c r="E45" s="233"/>
    </row>
  </sheetData>
  <sheetProtection sheet="1" objects="1" scenarios="1"/>
  <mergeCells count="1">
    <mergeCell ref="A3:J3"/>
  </mergeCells>
  <phoneticPr fontId="13" type="noConversion"/>
  <pageMargins left="0.75" right="0.75" top="1" bottom="1" header="0.5" footer="0.5"/>
  <pageSetup scale="5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V114"/>
  <sheetViews>
    <sheetView tabSelected="1" topLeftCell="D1" zoomScale="85" zoomScaleNormal="85" workbookViewId="0">
      <selection activeCell="P31" sqref="P31"/>
    </sheetView>
  </sheetViews>
  <sheetFormatPr defaultColWidth="9.08984375" defaultRowHeight="13" x14ac:dyDescent="0.3"/>
  <cols>
    <col min="1" max="1" width="2.6328125" style="247" customWidth="1"/>
    <col min="2" max="2" width="20.08984375" style="248" customWidth="1"/>
    <col min="3" max="3" width="8.6328125" style="248" customWidth="1"/>
    <col min="4" max="4" width="39" style="238" customWidth="1"/>
    <col min="5" max="5" width="14.36328125" style="238" customWidth="1"/>
    <col min="6" max="7" width="12.453125" style="238" customWidth="1"/>
    <col min="8" max="8" width="14.08984375" style="238" customWidth="1"/>
    <col min="9" max="9" width="14.54296875" style="238" customWidth="1"/>
    <col min="10" max="10" width="15" style="238" customWidth="1"/>
    <col min="11" max="11" width="12.54296875" style="238" customWidth="1"/>
    <col min="12" max="12" width="12.36328125" style="238" customWidth="1"/>
    <col min="13" max="13" width="13.36328125" style="238" customWidth="1"/>
    <col min="14" max="14" width="13.90625" style="238" customWidth="1"/>
    <col min="15" max="15" width="10.90625" style="238" bestFit="1" customWidth="1"/>
    <col min="16" max="16" width="11.6328125" style="238" customWidth="1"/>
    <col min="17" max="17" width="12.54296875" style="238" customWidth="1"/>
    <col min="18" max="18" width="16" style="238" bestFit="1" customWidth="1"/>
    <col min="19" max="19" width="1.36328125" style="238" customWidth="1"/>
    <col min="20" max="20" width="22.6328125" style="238" customWidth="1"/>
    <col min="21" max="21" width="10" style="238" customWidth="1"/>
    <col min="22" max="23" width="10.6328125" style="238" bestFit="1" customWidth="1"/>
    <col min="24" max="24" width="18.36328125" style="238" customWidth="1"/>
    <col min="25" max="25" width="9.6328125" style="238" customWidth="1"/>
    <col min="26" max="16384" width="9.08984375" style="238"/>
  </cols>
  <sheetData>
    <row r="1" spans="1:20" s="236" customFormat="1" ht="16.5" customHeight="1" x14ac:dyDescent="0.3">
      <c r="A1" s="393" t="s">
        <v>207</v>
      </c>
      <c r="B1" s="394"/>
      <c r="C1" s="394"/>
      <c r="D1" s="394"/>
      <c r="E1" s="394"/>
      <c r="F1" s="394"/>
      <c r="G1" s="394"/>
      <c r="H1" s="394"/>
      <c r="I1" s="394"/>
      <c r="J1" s="394"/>
      <c r="K1" s="394"/>
      <c r="L1" s="394"/>
      <c r="M1" s="394"/>
      <c r="N1" s="394"/>
      <c r="O1" s="394"/>
      <c r="P1" s="394"/>
      <c r="Q1" s="394"/>
      <c r="R1" s="394"/>
      <c r="S1" s="234"/>
      <c r="T1" s="235"/>
    </row>
    <row r="2" spans="1:20" ht="19.5" customHeight="1" x14ac:dyDescent="0.3">
      <c r="A2" s="397" t="s">
        <v>77</v>
      </c>
      <c r="B2" s="398"/>
      <c r="C2" s="398"/>
      <c r="D2" s="398"/>
      <c r="E2" s="398"/>
      <c r="F2" s="398"/>
      <c r="G2" s="398"/>
      <c r="H2" s="398"/>
      <c r="I2" s="398"/>
      <c r="J2" s="398"/>
      <c r="K2" s="237"/>
      <c r="L2" s="237"/>
      <c r="M2" s="237"/>
      <c r="N2" s="237"/>
      <c r="O2" s="237"/>
      <c r="P2" s="237"/>
      <c r="Q2" s="237"/>
      <c r="R2" s="234"/>
      <c r="S2" s="234"/>
      <c r="T2" s="234"/>
    </row>
    <row r="3" spans="1:20" ht="18.75" customHeight="1" x14ac:dyDescent="0.3">
      <c r="A3" s="395" t="s">
        <v>72</v>
      </c>
      <c r="B3" s="396"/>
      <c r="C3" s="396"/>
      <c r="D3" s="396"/>
      <c r="E3" s="396"/>
      <c r="F3" s="396"/>
      <c r="G3" s="396"/>
      <c r="H3" s="396"/>
      <c r="I3" s="396"/>
      <c r="J3" s="396"/>
      <c r="L3" s="239" t="s">
        <v>46</v>
      </c>
      <c r="M3" s="347" t="s">
        <v>220</v>
      </c>
      <c r="N3" s="239" t="s">
        <v>47</v>
      </c>
      <c r="O3" s="107">
        <v>46267</v>
      </c>
      <c r="P3" s="239" t="s">
        <v>48</v>
      </c>
      <c r="Q3" s="400" t="s">
        <v>208</v>
      </c>
      <c r="R3" s="401"/>
    </row>
    <row r="4" spans="1:20" ht="6" customHeight="1" x14ac:dyDescent="0.3">
      <c r="A4" s="240"/>
      <c r="B4" s="241"/>
      <c r="C4" s="241"/>
      <c r="D4" s="241"/>
      <c r="E4" s="241"/>
      <c r="F4" s="241"/>
      <c r="G4" s="241"/>
      <c r="H4" s="241"/>
      <c r="I4" s="241"/>
      <c r="J4" s="241"/>
      <c r="L4" s="239"/>
      <c r="N4" s="239"/>
      <c r="P4" s="239"/>
      <c r="Q4" s="242"/>
      <c r="R4" s="242"/>
    </row>
    <row r="5" spans="1:20" s="245" customFormat="1" x14ac:dyDescent="0.3">
      <c r="A5" s="243" t="s">
        <v>43</v>
      </c>
      <c r="B5" s="243" t="s">
        <v>45</v>
      </c>
      <c r="C5" s="244"/>
      <c r="D5" s="16" t="s">
        <v>15</v>
      </c>
      <c r="E5" s="5"/>
      <c r="F5" s="6"/>
      <c r="H5" s="246"/>
      <c r="I5" s="185"/>
      <c r="J5" s="186" t="s">
        <v>78</v>
      </c>
      <c r="O5" s="399"/>
      <c r="P5" s="399"/>
    </row>
    <row r="6" spans="1:20" x14ac:dyDescent="0.3">
      <c r="B6" s="247" t="s">
        <v>44</v>
      </c>
      <c r="D6" s="17" t="s">
        <v>16</v>
      </c>
      <c r="E6" s="391"/>
      <c r="F6" s="392"/>
      <c r="H6" s="360"/>
      <c r="I6" s="188" t="s">
        <v>79</v>
      </c>
      <c r="J6" s="130"/>
      <c r="K6" s="9" t="s">
        <v>84</v>
      </c>
      <c r="L6"/>
      <c r="M6"/>
    </row>
    <row r="7" spans="1:20" x14ac:dyDescent="0.3">
      <c r="B7" s="249"/>
      <c r="D7" s="177" t="s">
        <v>210</v>
      </c>
      <c r="E7" s="391"/>
      <c r="F7" s="392"/>
      <c r="I7" s="191" t="s">
        <v>80</v>
      </c>
      <c r="J7" s="130"/>
      <c r="K7" s="9" t="s">
        <v>85</v>
      </c>
      <c r="L7"/>
      <c r="M7"/>
    </row>
    <row r="8" spans="1:20" x14ac:dyDescent="0.3">
      <c r="B8" s="249"/>
      <c r="D8" s="238" t="s">
        <v>33</v>
      </c>
      <c r="E8" s="389"/>
      <c r="F8" s="390"/>
      <c r="I8" s="191" t="s">
        <v>81</v>
      </c>
      <c r="J8" s="4"/>
      <c r="K8" s="9" t="s">
        <v>85</v>
      </c>
      <c r="L8"/>
      <c r="M8"/>
    </row>
    <row r="9" spans="1:20" x14ac:dyDescent="0.3">
      <c r="B9" s="249"/>
      <c r="D9" s="18"/>
      <c r="J9" s="105"/>
      <c r="K9" s="9"/>
      <c r="L9"/>
      <c r="M9"/>
    </row>
    <row r="10" spans="1:20" x14ac:dyDescent="0.3">
      <c r="B10" s="250" t="s">
        <v>102</v>
      </c>
      <c r="D10" s="9" t="s">
        <v>31</v>
      </c>
      <c r="E10" s="236">
        <v>9</v>
      </c>
      <c r="I10" s="251"/>
      <c r="J10" s="105"/>
      <c r="K10" s="9"/>
      <c r="L10"/>
      <c r="M10"/>
      <c r="N10" s="236"/>
    </row>
    <row r="11" spans="1:20" x14ac:dyDescent="0.3">
      <c r="D11" s="19" t="s">
        <v>202</v>
      </c>
      <c r="E11" s="236"/>
      <c r="K11" s="361" t="s">
        <v>218</v>
      </c>
      <c r="L11"/>
      <c r="M11"/>
    </row>
    <row r="12" spans="1:20" x14ac:dyDescent="0.3">
      <c r="D12" s="20" t="s">
        <v>149</v>
      </c>
      <c r="E12" s="21">
        <f>J6+J7+J8</f>
        <v>0</v>
      </c>
      <c r="F12" s="252"/>
      <c r="G12" s="253"/>
      <c r="H12" s="254"/>
      <c r="I12" s="255"/>
      <c r="J12" s="256"/>
      <c r="K12" s="385" t="s">
        <v>149</v>
      </c>
      <c r="L12" s="386"/>
      <c r="M12" s="386"/>
      <c r="N12" s="22">
        <f>J6+J7+J8</f>
        <v>0</v>
      </c>
      <c r="O12" s="252"/>
      <c r="P12" s="253"/>
      <c r="Q12" s="257"/>
      <c r="R12" s="252"/>
      <c r="S12" s="252"/>
      <c r="T12" s="256"/>
    </row>
    <row r="13" spans="1:20" x14ac:dyDescent="0.3">
      <c r="D13" s="23" t="s">
        <v>82</v>
      </c>
      <c r="E13" s="339">
        <v>228000</v>
      </c>
      <c r="G13" s="239"/>
      <c r="H13" s="258"/>
      <c r="I13" s="239"/>
      <c r="J13" s="259"/>
      <c r="K13" s="381" t="s">
        <v>82</v>
      </c>
      <c r="L13" s="382"/>
      <c r="M13" s="382"/>
      <c r="N13" s="339">
        <v>228000</v>
      </c>
      <c r="P13" s="260"/>
      <c r="Q13" s="261"/>
      <c r="T13" s="262"/>
    </row>
    <row r="14" spans="1:20" x14ac:dyDescent="0.3">
      <c r="D14" s="23" t="s">
        <v>186</v>
      </c>
      <c r="E14" s="24">
        <f>E13/12*E10</f>
        <v>171000</v>
      </c>
      <c r="G14" s="239" t="s">
        <v>35</v>
      </c>
      <c r="H14" s="25">
        <f>E13/12</f>
        <v>19000</v>
      </c>
      <c r="J14" s="263"/>
      <c r="K14" s="381" t="s">
        <v>186</v>
      </c>
      <c r="L14" s="382"/>
      <c r="M14" s="382"/>
      <c r="N14" s="24">
        <f>N13/12*E10</f>
        <v>171000</v>
      </c>
      <c r="P14" s="239" t="s">
        <v>35</v>
      </c>
      <c r="Q14" s="25">
        <f>N13/12</f>
        <v>19000</v>
      </c>
      <c r="T14" s="263"/>
    </row>
    <row r="15" spans="1:20" x14ac:dyDescent="0.3">
      <c r="D15" s="26" t="s">
        <v>0</v>
      </c>
      <c r="E15"/>
      <c r="G15" s="260" t="s">
        <v>22</v>
      </c>
      <c r="H15" s="264" t="str">
        <f>IF(E12&gt;E14, "YES","NO")</f>
        <v>NO</v>
      </c>
      <c r="J15" s="262"/>
      <c r="K15" s="387" t="s">
        <v>0</v>
      </c>
      <c r="L15" s="388"/>
      <c r="M15" s="388"/>
      <c r="N15"/>
      <c r="P15" s="260" t="s">
        <v>22</v>
      </c>
      <c r="Q15" s="264" t="str">
        <f>IF(N12&gt;N14, "YES","NO")</f>
        <v>NO</v>
      </c>
      <c r="T15" s="262"/>
    </row>
    <row r="16" spans="1:20" x14ac:dyDescent="0.3">
      <c r="D16" s="27" t="s">
        <v>101</v>
      </c>
      <c r="E16" s="28">
        <f>E12/E10</f>
        <v>0</v>
      </c>
      <c r="G16" s="370">
        <f>E16*2</f>
        <v>0</v>
      </c>
      <c r="H16" s="261"/>
      <c r="J16" s="262"/>
      <c r="K16" s="375" t="s">
        <v>101</v>
      </c>
      <c r="L16" s="376"/>
      <c r="M16" s="376"/>
      <c r="N16" s="363">
        <f>N12/E10</f>
        <v>0</v>
      </c>
      <c r="T16" s="262"/>
    </row>
    <row r="17" spans="1:20" x14ac:dyDescent="0.3">
      <c r="D17" s="27" t="s">
        <v>100</v>
      </c>
      <c r="E17" s="29">
        <f>J6/E10</f>
        <v>0</v>
      </c>
      <c r="F17" s="189"/>
      <c r="J17" s="262"/>
      <c r="K17" s="375" t="s">
        <v>100</v>
      </c>
      <c r="L17" s="376"/>
      <c r="M17" s="376"/>
      <c r="N17" s="364">
        <f>J6/E10</f>
        <v>0</v>
      </c>
      <c r="T17" s="262"/>
    </row>
    <row r="18" spans="1:20" x14ac:dyDescent="0.3">
      <c r="D18" s="31" t="s">
        <v>34</v>
      </c>
      <c r="E18" s="29">
        <f>IF(E14&gt;E12,E17,H14)</f>
        <v>0</v>
      </c>
      <c r="J18" s="262"/>
      <c r="K18" s="377" t="s">
        <v>34</v>
      </c>
      <c r="L18" s="378"/>
      <c r="M18" s="378"/>
      <c r="N18" s="365">
        <f>IF(N14&gt;N12,N17,Q14)</f>
        <v>0</v>
      </c>
      <c r="T18" s="262"/>
    </row>
    <row r="19" spans="1:20" x14ac:dyDescent="0.3">
      <c r="D19" s="354" t="s">
        <v>191</v>
      </c>
      <c r="E19" s="29" t="str">
        <f>IF(E16=0,"",(E17/E16)*E18)</f>
        <v/>
      </c>
      <c r="J19" s="262"/>
      <c r="K19" s="379" t="s">
        <v>191</v>
      </c>
      <c r="L19" s="380"/>
      <c r="M19" s="380"/>
      <c r="N19" s="365" t="str">
        <f>IF(N16=0,"",(N17/N16)*N18)</f>
        <v/>
      </c>
      <c r="T19" s="262"/>
    </row>
    <row r="20" spans="1:20" x14ac:dyDescent="0.3">
      <c r="D20" s="23" t="s">
        <v>73</v>
      </c>
      <c r="E20" s="29">
        <f>IF(E17&gt;E18, E17-E18,0)</f>
        <v>0</v>
      </c>
      <c r="J20" s="262"/>
      <c r="K20" s="381" t="s">
        <v>73</v>
      </c>
      <c r="L20" s="382"/>
      <c r="M20" s="382"/>
      <c r="N20" s="365">
        <f>IF(N17&gt;N18, N17-N18,0)</f>
        <v>0</v>
      </c>
      <c r="T20" s="262"/>
    </row>
    <row r="21" spans="1:20" x14ac:dyDescent="0.3">
      <c r="D21" s="104" t="s">
        <v>150</v>
      </c>
      <c r="E21" s="32">
        <f>J6/12</f>
        <v>0</v>
      </c>
      <c r="F21" s="266"/>
      <c r="G21" s="33"/>
      <c r="H21" s="265"/>
      <c r="I21" s="266"/>
      <c r="J21" s="267"/>
      <c r="K21" s="383" t="s">
        <v>150</v>
      </c>
      <c r="L21" s="384"/>
      <c r="M21" s="384"/>
      <c r="N21" s="366">
        <f>J6/12</f>
        <v>0</v>
      </c>
      <c r="O21" s="266"/>
      <c r="P21" s="266"/>
      <c r="Q21" s="266"/>
      <c r="R21" s="266"/>
      <c r="S21" s="266"/>
      <c r="T21" s="267"/>
    </row>
    <row r="22" spans="1:20" s="266" customFormat="1" x14ac:dyDescent="0.3">
      <c r="A22" s="268"/>
      <c r="B22" s="269"/>
      <c r="C22" s="269"/>
      <c r="E22" s="270"/>
    </row>
    <row r="23" spans="1:20" s="245" customFormat="1" x14ac:dyDescent="0.3">
      <c r="A23" s="243" t="s">
        <v>17</v>
      </c>
      <c r="B23" s="271" t="s">
        <v>24</v>
      </c>
      <c r="C23" s="271"/>
      <c r="E23" s="272"/>
      <c r="F23" s="272"/>
      <c r="G23" s="272"/>
      <c r="H23" s="272"/>
      <c r="I23" s="272"/>
      <c r="J23" s="272"/>
      <c r="K23" s="272"/>
      <c r="L23" s="272"/>
      <c r="M23" s="272"/>
      <c r="N23" s="272"/>
      <c r="O23" s="272"/>
      <c r="P23" s="272"/>
      <c r="Q23" s="272"/>
      <c r="R23" s="272"/>
      <c r="S23" s="272"/>
      <c r="T23" s="273"/>
    </row>
    <row r="24" spans="1:20" x14ac:dyDescent="0.3">
      <c r="B24" s="236" t="s">
        <v>1</v>
      </c>
      <c r="C24" s="236"/>
      <c r="E24" s="34" t="s">
        <v>74</v>
      </c>
      <c r="F24" s="34" t="s">
        <v>2</v>
      </c>
      <c r="G24" s="34" t="s">
        <v>3</v>
      </c>
      <c r="H24" s="34" t="s">
        <v>4</v>
      </c>
      <c r="I24" s="34" t="s">
        <v>5</v>
      </c>
      <c r="J24" s="34" t="s">
        <v>6</v>
      </c>
      <c r="K24" s="34" t="s">
        <v>7</v>
      </c>
      <c r="L24" s="34" t="s">
        <v>8</v>
      </c>
      <c r="M24" s="34" t="s">
        <v>9</v>
      </c>
      <c r="N24" s="34" t="s">
        <v>75</v>
      </c>
      <c r="O24" s="34" t="s">
        <v>76</v>
      </c>
      <c r="P24" s="34" t="s">
        <v>10</v>
      </c>
      <c r="Q24" s="34" t="s">
        <v>11</v>
      </c>
      <c r="R24" s="34" t="s">
        <v>148</v>
      </c>
      <c r="S24" s="261"/>
      <c r="T24" s="261"/>
    </row>
    <row r="25" spans="1:20" x14ac:dyDescent="0.3">
      <c r="B25" s="274" t="s">
        <v>20</v>
      </c>
      <c r="E25" s="15">
        <v>2026</v>
      </c>
      <c r="F25" s="15">
        <v>2026</v>
      </c>
      <c r="G25" s="15">
        <v>2026</v>
      </c>
      <c r="H25" s="15">
        <v>2026</v>
      </c>
      <c r="I25" s="15">
        <v>2027</v>
      </c>
      <c r="J25" s="15">
        <v>2027</v>
      </c>
      <c r="K25" s="15">
        <v>2027</v>
      </c>
      <c r="L25" s="15">
        <v>2027</v>
      </c>
      <c r="M25" s="15">
        <v>2027</v>
      </c>
      <c r="N25" s="15">
        <v>2027</v>
      </c>
      <c r="O25" s="15">
        <v>2027</v>
      </c>
      <c r="P25" s="15">
        <v>2027</v>
      </c>
      <c r="Q25" s="15">
        <v>2027</v>
      </c>
      <c r="R25" s="15">
        <v>2027</v>
      </c>
    </row>
    <row r="26" spans="1:20" x14ac:dyDescent="0.3">
      <c r="A26" s="274"/>
      <c r="B26" s="247"/>
      <c r="C26" s="248" t="s">
        <v>187</v>
      </c>
      <c r="D26" s="261"/>
    </row>
    <row r="27" spans="1:20" x14ac:dyDescent="0.3">
      <c r="B27" s="349"/>
      <c r="C27" s="348" t="s">
        <v>219</v>
      </c>
      <c r="D27" s="1"/>
      <c r="E27" s="88"/>
      <c r="F27" s="88"/>
      <c r="G27" s="88"/>
      <c r="H27" s="88"/>
      <c r="I27" s="88"/>
      <c r="J27" s="88"/>
      <c r="K27" s="88"/>
      <c r="L27" s="88"/>
      <c r="M27" s="88"/>
      <c r="N27" s="88"/>
      <c r="O27" s="275"/>
      <c r="P27" s="275"/>
      <c r="Q27" s="275"/>
      <c r="R27" s="275"/>
      <c r="S27" s="276"/>
      <c r="T27" s="277"/>
    </row>
    <row r="28" spans="1:20" x14ac:dyDescent="0.3">
      <c r="B28" s="350"/>
      <c r="C28" s="348"/>
      <c r="D28" s="1"/>
      <c r="E28" s="88"/>
      <c r="F28" s="88"/>
      <c r="G28" s="88"/>
      <c r="H28" s="88"/>
      <c r="I28" s="88"/>
      <c r="J28" s="88"/>
      <c r="K28" s="88"/>
      <c r="L28" s="88"/>
      <c r="M28" s="88"/>
      <c r="N28" s="88"/>
      <c r="O28" s="275"/>
      <c r="P28" s="275"/>
      <c r="Q28" s="275"/>
      <c r="R28" s="275"/>
      <c r="S28" s="276"/>
      <c r="T28" s="277"/>
    </row>
    <row r="29" spans="1:20" x14ac:dyDescent="0.3">
      <c r="B29" s="351"/>
      <c r="C29" s="348"/>
      <c r="D29" s="1"/>
      <c r="E29" s="88"/>
      <c r="F29" s="88"/>
      <c r="G29" s="88"/>
      <c r="H29" s="88"/>
      <c r="I29" s="88"/>
      <c r="J29" s="88"/>
      <c r="K29" s="88"/>
      <c r="L29" s="88"/>
      <c r="M29" s="88"/>
      <c r="N29" s="88"/>
      <c r="O29" s="275"/>
      <c r="P29" s="275"/>
      <c r="Q29" s="275"/>
      <c r="R29" s="275"/>
      <c r="S29" s="276"/>
      <c r="T29" s="277"/>
    </row>
    <row r="30" spans="1:20" x14ac:dyDescent="0.3">
      <c r="B30" s="351"/>
      <c r="C30" s="348"/>
      <c r="D30" s="1"/>
      <c r="E30" s="88"/>
      <c r="F30" s="88"/>
      <c r="G30" s="88"/>
      <c r="H30" s="88"/>
      <c r="I30" s="88"/>
      <c r="J30" s="88"/>
      <c r="K30" s="88"/>
      <c r="L30" s="88"/>
      <c r="M30" s="88"/>
      <c r="N30" s="88"/>
      <c r="O30" s="275"/>
      <c r="P30" s="275"/>
      <c r="Q30" s="275"/>
      <c r="R30" s="275"/>
      <c r="S30" s="276"/>
      <c r="T30" s="277"/>
    </row>
    <row r="31" spans="1:20" x14ac:dyDescent="0.3">
      <c r="B31" s="351"/>
      <c r="C31" s="348"/>
      <c r="D31" s="1"/>
      <c r="E31" s="88"/>
      <c r="F31" s="88"/>
      <c r="G31" s="88"/>
      <c r="H31" s="88"/>
      <c r="I31" s="88"/>
      <c r="J31" s="88"/>
      <c r="K31" s="88"/>
      <c r="L31" s="88"/>
      <c r="M31" s="88"/>
      <c r="N31" s="88"/>
      <c r="O31" s="275"/>
      <c r="P31" s="275"/>
      <c r="Q31" s="275"/>
      <c r="R31" s="275"/>
      <c r="S31" s="276"/>
      <c r="T31" s="277"/>
    </row>
    <row r="32" spans="1:20" x14ac:dyDescent="0.3">
      <c r="B32" s="351"/>
      <c r="C32" s="348"/>
      <c r="D32" s="1"/>
      <c r="E32" s="88"/>
      <c r="F32" s="88"/>
      <c r="G32" s="88"/>
      <c r="H32" s="88"/>
      <c r="I32" s="88"/>
      <c r="J32" s="88"/>
      <c r="K32" s="88"/>
      <c r="L32" s="88"/>
      <c r="M32" s="88"/>
      <c r="N32" s="88"/>
      <c r="O32" s="275"/>
      <c r="P32" s="275"/>
      <c r="Q32" s="275"/>
      <c r="R32" s="275"/>
      <c r="S32" s="276"/>
      <c r="T32" s="277"/>
    </row>
    <row r="33" spans="1:25" x14ac:dyDescent="0.3">
      <c r="B33" s="350"/>
      <c r="C33" s="348"/>
      <c r="D33" s="1"/>
      <c r="E33" s="88"/>
      <c r="F33" s="88"/>
      <c r="G33" s="88"/>
      <c r="H33" s="88"/>
      <c r="I33" s="88"/>
      <c r="J33" s="88"/>
      <c r="K33" s="88"/>
      <c r="L33" s="88"/>
      <c r="M33" s="88"/>
      <c r="N33" s="88"/>
      <c r="O33" s="275"/>
      <c r="P33" s="275"/>
      <c r="Q33" s="275"/>
      <c r="R33" s="275"/>
      <c r="S33" s="276"/>
      <c r="T33" s="277"/>
    </row>
    <row r="34" spans="1:25" x14ac:dyDescent="0.3">
      <c r="B34" s="350"/>
      <c r="C34" s="348"/>
      <c r="D34" s="1"/>
      <c r="E34" s="88"/>
      <c r="F34" s="88"/>
      <c r="G34" s="88"/>
      <c r="H34" s="88"/>
      <c r="I34" s="88"/>
      <c r="J34" s="88"/>
      <c r="K34" s="88"/>
      <c r="L34" s="88"/>
      <c r="M34" s="88"/>
      <c r="N34" s="88"/>
      <c r="O34" s="275"/>
      <c r="P34" s="275"/>
      <c r="Q34" s="275"/>
      <c r="R34" s="275"/>
      <c r="S34" s="276"/>
      <c r="T34" s="277"/>
    </row>
    <row r="35" spans="1:25" x14ac:dyDescent="0.3">
      <c r="B35" s="350"/>
      <c r="C35" s="348"/>
      <c r="D35" s="1"/>
      <c r="E35" s="88"/>
      <c r="F35" s="88"/>
      <c r="G35" s="88"/>
      <c r="H35" s="88"/>
      <c r="I35" s="88"/>
      <c r="J35" s="88"/>
      <c r="K35" s="88"/>
      <c r="L35" s="88"/>
      <c r="M35" s="88"/>
      <c r="N35" s="88"/>
      <c r="O35" s="275"/>
      <c r="P35" s="275"/>
      <c r="Q35" s="275"/>
      <c r="R35" s="275"/>
      <c r="S35" s="276"/>
      <c r="T35" s="277"/>
    </row>
    <row r="36" spans="1:25" x14ac:dyDescent="0.3">
      <c r="B36" s="350"/>
      <c r="C36" s="348"/>
      <c r="D36" s="1"/>
      <c r="E36" s="88"/>
      <c r="F36" s="88"/>
      <c r="G36" s="88"/>
      <c r="H36" s="88"/>
      <c r="I36" s="88"/>
      <c r="J36" s="88"/>
      <c r="K36" s="88"/>
      <c r="L36" s="88"/>
      <c r="M36" s="88"/>
      <c r="N36" s="88"/>
      <c r="O36" s="275"/>
      <c r="P36" s="275"/>
      <c r="Q36" s="275"/>
      <c r="R36" s="275"/>
      <c r="S36" s="276"/>
      <c r="T36" s="277"/>
    </row>
    <row r="37" spans="1:25" ht="13.5" customHeight="1" x14ac:dyDescent="0.3">
      <c r="A37" s="278" t="s">
        <v>23</v>
      </c>
      <c r="D37" s="279"/>
      <c r="E37" s="90"/>
      <c r="F37" s="90"/>
      <c r="G37" s="90"/>
      <c r="H37" s="90"/>
      <c r="I37" s="90"/>
      <c r="J37" s="90"/>
      <c r="K37" s="90"/>
      <c r="L37" s="90"/>
      <c r="M37" s="90"/>
      <c r="N37" s="90"/>
      <c r="O37" s="275"/>
      <c r="P37" s="275"/>
      <c r="Q37" s="275"/>
      <c r="R37" s="275"/>
      <c r="S37" s="276"/>
      <c r="T37" s="277"/>
    </row>
    <row r="38" spans="1:25" s="283" customFormat="1" x14ac:dyDescent="0.3">
      <c r="A38" s="280"/>
      <c r="B38" s="281" t="s">
        <v>71</v>
      </c>
      <c r="C38" s="282"/>
      <c r="D38" s="1"/>
      <c r="E38" s="88">
        <f>100-E27-E28-E29-E30-E31-E32-E33-E34-E35-E36</f>
        <v>100</v>
      </c>
      <c r="F38" s="88">
        <f t="shared" ref="F38:L38" si="0">100-F27-F28-F29-F30-F31-F32-F33-F34-F35-F36</f>
        <v>100</v>
      </c>
      <c r="G38" s="88">
        <f t="shared" si="0"/>
        <v>100</v>
      </c>
      <c r="H38" s="88">
        <f t="shared" si="0"/>
        <v>100</v>
      </c>
      <c r="I38" s="88">
        <f t="shared" si="0"/>
        <v>100</v>
      </c>
      <c r="J38" s="88">
        <f t="shared" si="0"/>
        <v>100</v>
      </c>
      <c r="K38" s="88">
        <f>100-K27-K28-K29-K30-K31-K32-K33-K34-K35-K36</f>
        <v>100</v>
      </c>
      <c r="L38" s="88">
        <f t="shared" si="0"/>
        <v>100</v>
      </c>
      <c r="M38" s="88">
        <f>100-M27-M28-M29-M30-M31-M32-M33-M34-M35-M36</f>
        <v>100</v>
      </c>
      <c r="N38" s="88">
        <f>100-N27-N28-N29-N30-N31-N32-N33-N34-N35-N36</f>
        <v>100</v>
      </c>
      <c r="O38" s="88">
        <v>100</v>
      </c>
      <c r="P38" s="88">
        <v>100</v>
      </c>
      <c r="Q38" s="88">
        <v>100</v>
      </c>
      <c r="R38" s="88">
        <v>100</v>
      </c>
      <c r="S38" s="90">
        <v>85</v>
      </c>
      <c r="T38" s="277"/>
    </row>
    <row r="39" spans="1:25" s="283" customFormat="1" x14ac:dyDescent="0.3">
      <c r="A39" s="280"/>
      <c r="B39" s="282" t="s">
        <v>41</v>
      </c>
      <c r="C39" s="282"/>
      <c r="D39" s="1"/>
      <c r="E39" s="88"/>
      <c r="F39" s="88"/>
      <c r="G39" s="88"/>
      <c r="H39" s="88"/>
      <c r="I39" s="88"/>
      <c r="J39" s="88"/>
      <c r="K39" s="88"/>
      <c r="L39" s="88"/>
      <c r="M39" s="88"/>
      <c r="N39" s="88"/>
      <c r="O39" s="88"/>
      <c r="P39" s="88"/>
      <c r="Q39" s="88"/>
      <c r="R39" s="88"/>
      <c r="S39" s="284"/>
      <c r="T39" s="277"/>
    </row>
    <row r="40" spans="1:25" s="283" customFormat="1" x14ac:dyDescent="0.3">
      <c r="A40" s="280"/>
      <c r="B40" s="282" t="s">
        <v>42</v>
      </c>
      <c r="C40" s="282"/>
      <c r="D40" s="1"/>
      <c r="E40" s="88"/>
      <c r="F40" s="88"/>
      <c r="G40" s="88"/>
      <c r="H40" s="88"/>
      <c r="I40" s="88"/>
      <c r="J40" s="88"/>
      <c r="K40" s="88"/>
      <c r="L40" s="88"/>
      <c r="M40" s="88"/>
      <c r="N40" s="88"/>
      <c r="O40" s="88"/>
      <c r="P40" s="88"/>
      <c r="Q40" s="88"/>
      <c r="R40" s="88"/>
      <c r="S40" s="284"/>
      <c r="T40" s="277"/>
    </row>
    <row r="41" spans="1:25" s="290" customFormat="1" x14ac:dyDescent="0.3">
      <c r="A41" s="285"/>
      <c r="B41" s="286"/>
      <c r="C41" s="286"/>
      <c r="D41" s="369" t="s">
        <v>32</v>
      </c>
      <c r="E41" s="89">
        <f t="shared" ref="E41:R41" si="1">SUM(E27:E40)</f>
        <v>100</v>
      </c>
      <c r="F41" s="89">
        <f t="shared" si="1"/>
        <v>100</v>
      </c>
      <c r="G41" s="89">
        <f t="shared" si="1"/>
        <v>100</v>
      </c>
      <c r="H41" s="89">
        <f t="shared" si="1"/>
        <v>100</v>
      </c>
      <c r="I41" s="89">
        <f t="shared" si="1"/>
        <v>100</v>
      </c>
      <c r="J41" s="89">
        <f t="shared" si="1"/>
        <v>100</v>
      </c>
      <c r="K41" s="89">
        <f t="shared" si="1"/>
        <v>100</v>
      </c>
      <c r="L41" s="89">
        <f t="shared" si="1"/>
        <v>100</v>
      </c>
      <c r="M41" s="89">
        <f t="shared" si="1"/>
        <v>100</v>
      </c>
      <c r="N41" s="89">
        <f t="shared" si="1"/>
        <v>100</v>
      </c>
      <c r="O41" s="89">
        <f t="shared" si="1"/>
        <v>100</v>
      </c>
      <c r="P41" s="89">
        <f t="shared" si="1"/>
        <v>100</v>
      </c>
      <c r="Q41" s="89">
        <f t="shared" si="1"/>
        <v>100</v>
      </c>
      <c r="R41" s="89">
        <f t="shared" si="1"/>
        <v>100</v>
      </c>
      <c r="S41" s="288"/>
      <c r="T41" s="289"/>
    </row>
    <row r="42" spans="1:25" s="294" customFormat="1" ht="10.5" thickBot="1" x14ac:dyDescent="0.25">
      <c r="A42" s="291"/>
      <c r="B42" s="292"/>
      <c r="C42" s="292"/>
      <c r="D42" s="293"/>
      <c r="E42" s="294" t="str">
        <f>IF(E41=100,"", "Err:Must be 100")</f>
        <v/>
      </c>
      <c r="F42" s="294" t="str">
        <f>IF(F41=100,"", "Err:Must be 100")</f>
        <v/>
      </c>
      <c r="G42" s="294" t="str">
        <f t="shared" ref="G42:L42" si="2">IF(G41=100,"", "Err:Must be 100")</f>
        <v/>
      </c>
      <c r="H42" s="294" t="str">
        <f t="shared" si="2"/>
        <v/>
      </c>
      <c r="I42" s="294" t="str">
        <f t="shared" si="2"/>
        <v/>
      </c>
      <c r="J42" s="294" t="str">
        <f t="shared" si="2"/>
        <v/>
      </c>
      <c r="K42" s="294" t="str">
        <f t="shared" si="2"/>
        <v/>
      </c>
      <c r="L42" s="294" t="str">
        <f t="shared" si="2"/>
        <v/>
      </c>
      <c r="M42" s="294" t="str">
        <f t="shared" ref="M42:R42" si="3">IF(M41=100,"", "Err:Must be 100")</f>
        <v/>
      </c>
      <c r="N42" s="294" t="str">
        <f t="shared" si="3"/>
        <v/>
      </c>
      <c r="O42" s="294" t="str">
        <f t="shared" si="3"/>
        <v/>
      </c>
      <c r="P42" s="294" t="str">
        <f t="shared" si="3"/>
        <v/>
      </c>
      <c r="Q42" s="294" t="str">
        <f t="shared" si="3"/>
        <v/>
      </c>
      <c r="R42" s="294" t="str">
        <f t="shared" si="3"/>
        <v/>
      </c>
    </row>
    <row r="43" spans="1:25" s="245" customFormat="1" x14ac:dyDescent="0.3">
      <c r="A43" s="243" t="s">
        <v>18</v>
      </c>
      <c r="B43" s="295" t="s">
        <v>12</v>
      </c>
      <c r="C43" s="295"/>
      <c r="D43" s="296"/>
      <c r="E43" s="297"/>
      <c r="F43" s="297"/>
      <c r="G43" s="297"/>
      <c r="H43" s="298"/>
      <c r="I43" s="297"/>
      <c r="J43" s="297"/>
      <c r="K43" s="297"/>
      <c r="L43" s="297"/>
      <c r="M43" s="297"/>
      <c r="N43" s="297"/>
      <c r="O43" s="297"/>
      <c r="P43" s="297"/>
      <c r="Q43" s="297"/>
      <c r="R43" s="297"/>
      <c r="S43" s="297"/>
      <c r="T43" s="297"/>
      <c r="U43" s="36" t="s">
        <v>98</v>
      </c>
      <c r="V43" s="37"/>
      <c r="W43" s="38"/>
    </row>
    <row r="44" spans="1:25" s="189" customFormat="1" x14ac:dyDescent="0.3">
      <c r="A44" s="299"/>
      <c r="B44" s="300"/>
      <c r="C44" s="300"/>
      <c r="D44" s="301" t="s">
        <v>203</v>
      </c>
      <c r="E44" s="374" t="e">
        <f>E19/22*11</f>
        <v>#VALUE!</v>
      </c>
      <c r="F44" s="3" t="str">
        <f>$E19</f>
        <v/>
      </c>
      <c r="G44" s="3" t="str">
        <f t="shared" ref="G44:H44" si="4">$E19</f>
        <v/>
      </c>
      <c r="H44" s="3" t="str">
        <f t="shared" si="4"/>
        <v/>
      </c>
      <c r="I44" s="3" t="str">
        <f>$N19</f>
        <v/>
      </c>
      <c r="J44" s="3" t="str">
        <f t="shared" ref="J44:L44" si="5">$N19</f>
        <v/>
      </c>
      <c r="K44" s="3" t="str">
        <f t="shared" si="5"/>
        <v/>
      </c>
      <c r="L44" s="3" t="str">
        <f t="shared" si="5"/>
        <v/>
      </c>
      <c r="M44" s="3" t="str">
        <f>$N19</f>
        <v/>
      </c>
      <c r="N44" s="374" t="e">
        <f>$N$19/22*11</f>
        <v>#VALUE!</v>
      </c>
      <c r="O44" s="3"/>
      <c r="P44" s="3"/>
      <c r="Q44" s="3"/>
      <c r="R44" s="17"/>
      <c r="S44" s="17"/>
      <c r="T44" s="39"/>
      <c r="U44" s="40" t="s">
        <v>139</v>
      </c>
      <c r="V44" s="41" t="s">
        <v>141</v>
      </c>
      <c r="W44" s="42" t="s">
        <v>142</v>
      </c>
      <c r="Y44" s="368"/>
    </row>
    <row r="45" spans="1:25" x14ac:dyDescent="0.3">
      <c r="A45" s="274"/>
      <c r="B45" s="247"/>
      <c r="C45" s="302"/>
      <c r="D45" s="303" t="s">
        <v>59</v>
      </c>
      <c r="E45" s="43">
        <f>$E$17/22*11</f>
        <v>0</v>
      </c>
      <c r="F45" s="43">
        <f>$E$17</f>
        <v>0</v>
      </c>
      <c r="G45" s="43">
        <f t="shared" ref="G45:H45" si="6">$E$17</f>
        <v>0</v>
      </c>
      <c r="H45" s="43">
        <f t="shared" si="6"/>
        <v>0</v>
      </c>
      <c r="I45" s="43">
        <f>$N$17</f>
        <v>0</v>
      </c>
      <c r="J45" s="43">
        <f t="shared" ref="J45:M45" si="7">$N$17</f>
        <v>0</v>
      </c>
      <c r="K45" s="43">
        <f t="shared" si="7"/>
        <v>0</v>
      </c>
      <c r="L45" s="43">
        <f t="shared" si="7"/>
        <v>0</v>
      </c>
      <c r="M45" s="43">
        <f t="shared" si="7"/>
        <v>0</v>
      </c>
      <c r="N45" s="43">
        <f>$N$17/22*11</f>
        <v>0</v>
      </c>
      <c r="O45" s="44"/>
      <c r="P45" s="45"/>
      <c r="Q45" s="45"/>
      <c r="R45" s="34" t="s">
        <v>213</v>
      </c>
      <c r="S45" s="35"/>
      <c r="T45" s="46" t="s">
        <v>86</v>
      </c>
      <c r="U45" s="47" t="s">
        <v>95</v>
      </c>
      <c r="V45" s="48" t="s">
        <v>96</v>
      </c>
      <c r="W45" s="49" t="s">
        <v>97</v>
      </c>
      <c r="X45" s="304"/>
      <c r="Y45" s="368"/>
    </row>
    <row r="46" spans="1:25" x14ac:dyDescent="0.3">
      <c r="A46" s="274" t="s">
        <v>20</v>
      </c>
      <c r="B46" s="247"/>
      <c r="C46" s="247"/>
      <c r="D46" s="308" t="s">
        <v>188</v>
      </c>
      <c r="E46" s="352" t="e">
        <f>IF(E45&gt;E44,E45-E44,0)</f>
        <v>#VALUE!</v>
      </c>
      <c r="F46" s="352">
        <f>IF(F45&gt;F44,F45-F44,0)</f>
        <v>0</v>
      </c>
      <c r="G46" s="352">
        <f>IF(G45&gt;G44,G45-G44,0)</f>
        <v>0</v>
      </c>
      <c r="H46" s="352">
        <f t="shared" ref="H46:N46" si="8">IF(H45&gt;H44,H45-H44,0)</f>
        <v>0</v>
      </c>
      <c r="I46" s="352">
        <f>IF(I45&gt;I44,I45-I44,0)</f>
        <v>0</v>
      </c>
      <c r="J46" s="352">
        <f t="shared" si="8"/>
        <v>0</v>
      </c>
      <c r="K46" s="352">
        <f t="shared" si="8"/>
        <v>0</v>
      </c>
      <c r="L46" s="352">
        <f t="shared" si="8"/>
        <v>0</v>
      </c>
      <c r="M46" s="352">
        <f t="shared" si="8"/>
        <v>0</v>
      </c>
      <c r="N46" s="352" t="e">
        <f t="shared" si="8"/>
        <v>#VALUE!</v>
      </c>
      <c r="O46" s="44"/>
      <c r="P46" s="45"/>
      <c r="Q46" s="45"/>
      <c r="R46" s="35"/>
      <c r="S46" s="35"/>
      <c r="T46" s="46"/>
      <c r="U46" s="47"/>
      <c r="V46" s="48"/>
      <c r="W46" s="49"/>
      <c r="X46" s="304"/>
    </row>
    <row r="47" spans="1:25" x14ac:dyDescent="0.3">
      <c r="B47" s="305" t="s">
        <v>36</v>
      </c>
      <c r="D47" s="2">
        <f>D27</f>
        <v>0</v>
      </c>
      <c r="E47" s="44">
        <f>IF(AND($C27="Yes",$H$15="YES"),E$44*E27/100,IF(AND($C$27="No",$H$15="YES"),E$45*E27/100,E$45*E27/100))</f>
        <v>0</v>
      </c>
      <c r="F47" s="44">
        <f t="shared" ref="F47:N47" si="9">IF(AND($C27="Yes",$H$15="YES"),F$44*F27/100,IF(AND($C$27="No",$H$15="YES"),F$45*F27/100,F$45*F27/100))</f>
        <v>0</v>
      </c>
      <c r="G47" s="44">
        <f t="shared" si="9"/>
        <v>0</v>
      </c>
      <c r="H47" s="44">
        <f t="shared" si="9"/>
        <v>0</v>
      </c>
      <c r="I47" s="44">
        <f>IF(AND($C27="Yes",$H$15="YES"),I$44*I27/100,IF(AND($C$27="No",$H$15="YES"),I$45*I27/100,I$45*I27/100))</f>
        <v>0</v>
      </c>
      <c r="J47" s="44">
        <f>IF(AND($C27="Yes",$Q$15="YES"),J$44*J27/100,IF(AND($C$27="No",$Q$15="YES"),J$45*J27/100,J$45*J27/100))</f>
        <v>0</v>
      </c>
      <c r="K47" s="44">
        <f>IF(AND($C27="Yes",$Q$15="YES"),K$44*K27/100,IF(AND($C$27="No",$Q$15="YES"),K$45*K27/100,K$45*K27/100))</f>
        <v>0</v>
      </c>
      <c r="L47" s="44">
        <f t="shared" ref="L47:M47" si="10">IF(AND($C27="Yes",$Q$15="YES"),L$44*L27/100,IF(AND($C$27="No",$Q$15="YES"),L$45*L27/100,L$45*L27/100))</f>
        <v>0</v>
      </c>
      <c r="M47" s="44">
        <f t="shared" si="10"/>
        <v>0</v>
      </c>
      <c r="N47" s="44">
        <f t="shared" si="9"/>
        <v>0</v>
      </c>
      <c r="O47" s="50"/>
      <c r="P47" s="51"/>
      <c r="Q47" s="51"/>
      <c r="R47" s="52">
        <f t="shared" ref="R47:R56" si="11">SUM(E47:N47)</f>
        <v>0</v>
      </c>
      <c r="S47" s="52"/>
      <c r="T47" s="53">
        <f t="shared" ref="T47:T56" si="12">D47</f>
        <v>0</v>
      </c>
      <c r="U47" s="96" t="str">
        <f>IF($E$16=0,"",(E47+F47+G47)/($E$17*2.5)*$E$17/$E$16)</f>
        <v/>
      </c>
      <c r="V47" s="96" t="str">
        <f>IF($E$16=0,"",(H47+I47+J47)/($E$17*3)*$E$17/$E$16)</f>
        <v/>
      </c>
      <c r="W47" s="96" t="str">
        <f>IF($E$16=0,"",(K47+L47+M47+N47)/($E$17*3.5)*$E$17/$E$16)</f>
        <v/>
      </c>
      <c r="X47" s="306"/>
    </row>
    <row r="48" spans="1:25" x14ac:dyDescent="0.3">
      <c r="B48" s="305" t="s">
        <v>37</v>
      </c>
      <c r="D48" s="2">
        <f t="shared" ref="D48:D56" si="13">D28</f>
        <v>0</v>
      </c>
      <c r="E48" s="44">
        <f>IF(AND($C28="Yes",$H$15="YES"),E$44*E28/100,IF(AND($C$27="No",$H$15="YES"),E$45*E28/100,E$45*E28/100))</f>
        <v>0</v>
      </c>
      <c r="F48" s="44">
        <f t="shared" ref="F48:I48" si="14">IF(AND($C28="Yes",$H$15="YES"),F$44*F28/100,IF(AND($C$27="No",$H$15="YES"),F$45*F28/100,F$45*F28/100))</f>
        <v>0</v>
      </c>
      <c r="G48" s="44">
        <f t="shared" si="14"/>
        <v>0</v>
      </c>
      <c r="H48" s="44">
        <f t="shared" si="14"/>
        <v>0</v>
      </c>
      <c r="I48" s="44">
        <f t="shared" si="14"/>
        <v>0</v>
      </c>
      <c r="J48" s="44">
        <f t="shared" ref="J48:L48" si="15">IF(AND($C28="Yes",$Q$15="YES"),J$44*J28/100,IF(AND($C$27="No",$Q$15="YES"),J$45*J28/100,J$45*J28/100))</f>
        <v>0</v>
      </c>
      <c r="K48" s="44">
        <f t="shared" si="15"/>
        <v>0</v>
      </c>
      <c r="L48" s="44">
        <f t="shared" si="15"/>
        <v>0</v>
      </c>
      <c r="M48" s="44">
        <f>IF(AND($C28="Yes",$Q$15="YES"),M$44*M28/100,IF(AND($C$27="No",$Q$15="YES"),M$45*M28/100,M$45*M28/100))</f>
        <v>0</v>
      </c>
      <c r="N48" s="44">
        <f>IF(AND($C28="Yes",$H$15="YES"),N$44*N28/100,IF(AND($C$27="No",$H$15="YES"),N$45*N28/100,N$45*N28/100))</f>
        <v>0</v>
      </c>
      <c r="O48" s="50"/>
      <c r="P48" s="371"/>
      <c r="Q48" s="51"/>
      <c r="R48" s="52">
        <f t="shared" si="11"/>
        <v>0</v>
      </c>
      <c r="S48" s="52"/>
      <c r="T48" s="53">
        <f t="shared" si="12"/>
        <v>0</v>
      </c>
      <c r="U48" s="96" t="str">
        <f t="shared" ref="U48:U56" si="16">IF($E$16=0,"",(E48+F48+G48)/($E$17*2.5)*$E$17/$E$16)</f>
        <v/>
      </c>
      <c r="V48" s="96" t="str">
        <f t="shared" ref="V48:V56" si="17">IF($E$16=0,"",(H48+I48+J48)/($E$17*3)*$E$17/$E$16)</f>
        <v/>
      </c>
      <c r="W48" s="96" t="str">
        <f t="shared" ref="W48:W56" si="18">IF($E$16=0,"",(K48+L48+M48+N48)/($E$17*3.5)*$E$17/$E$16)</f>
        <v/>
      </c>
      <c r="X48" s="306"/>
    </row>
    <row r="49" spans="1:24" x14ac:dyDescent="0.3">
      <c r="B49" s="305" t="s">
        <v>38</v>
      </c>
      <c r="D49" s="2">
        <f t="shared" si="13"/>
        <v>0</v>
      </c>
      <c r="E49" s="44">
        <f>IF(AND($C29="Yes",$H$15="YES"),E$44*E29/100,IF(AND($C$27="No",$H$15="YES"),E$45*E29/100,E$45*E29/100))</f>
        <v>0</v>
      </c>
      <c r="F49" s="44">
        <f t="shared" ref="F49:N49" si="19">IF(AND($C29="Yes",$H$15="YES"),F$44*F29/100,IF(AND($C$27="No",$H$15="YES"),F$45*F29/100,F$45*F29/100))</f>
        <v>0</v>
      </c>
      <c r="G49" s="44">
        <f t="shared" si="19"/>
        <v>0</v>
      </c>
      <c r="H49" s="44">
        <f t="shared" si="19"/>
        <v>0</v>
      </c>
      <c r="I49" s="44">
        <f t="shared" si="19"/>
        <v>0</v>
      </c>
      <c r="J49" s="44">
        <f t="shared" ref="J49:M49" si="20">IF(AND($C29="Yes",$Q$15="YES"),J$44*J29/100,IF(AND($C$27="No",$Q$15="YES"),J$45*J29/100,J$45*J29/100))</f>
        <v>0</v>
      </c>
      <c r="K49" s="44">
        <f t="shared" si="20"/>
        <v>0</v>
      </c>
      <c r="L49" s="44">
        <f t="shared" si="20"/>
        <v>0</v>
      </c>
      <c r="M49" s="44">
        <f t="shared" si="20"/>
        <v>0</v>
      </c>
      <c r="N49" s="44">
        <f t="shared" si="19"/>
        <v>0</v>
      </c>
      <c r="O49" s="50"/>
      <c r="P49" s="51"/>
      <c r="Q49" s="51"/>
      <c r="R49" s="52">
        <f t="shared" si="11"/>
        <v>0</v>
      </c>
      <c r="S49" s="52"/>
      <c r="T49" s="53">
        <f t="shared" si="12"/>
        <v>0</v>
      </c>
      <c r="U49" s="96" t="str">
        <f t="shared" si="16"/>
        <v/>
      </c>
      <c r="V49" s="96" t="str">
        <f t="shared" si="17"/>
        <v/>
      </c>
      <c r="W49" s="96" t="str">
        <f t="shared" si="18"/>
        <v/>
      </c>
      <c r="X49" s="306"/>
    </row>
    <row r="50" spans="1:24" x14ac:dyDescent="0.3">
      <c r="B50" s="305" t="s">
        <v>39</v>
      </c>
      <c r="D50" s="2">
        <f t="shared" si="13"/>
        <v>0</v>
      </c>
      <c r="E50" s="44">
        <f t="shared" ref="E50:N56" si="21">IF(AND($C30="Yes",$H$15="YES"),E$44*E30/100,IF(AND($C$27="No",$H$15="YES"),E$45*E30/100,E$45*E30/100))</f>
        <v>0</v>
      </c>
      <c r="F50" s="44">
        <f t="shared" si="21"/>
        <v>0</v>
      </c>
      <c r="G50" s="44">
        <f t="shared" si="21"/>
        <v>0</v>
      </c>
      <c r="H50" s="44">
        <f t="shared" si="21"/>
        <v>0</v>
      </c>
      <c r="I50" s="44">
        <f t="shared" si="21"/>
        <v>0</v>
      </c>
      <c r="J50" s="44">
        <f t="shared" ref="J50:M50" si="22">IF(AND($C30="Yes",$Q$15="YES"),J$44*J30/100,IF(AND($C$27="No",$Q$15="YES"),J$45*J30/100,J$45*J30/100))</f>
        <v>0</v>
      </c>
      <c r="K50" s="44">
        <f t="shared" si="22"/>
        <v>0</v>
      </c>
      <c r="L50" s="44">
        <f t="shared" si="22"/>
        <v>0</v>
      </c>
      <c r="M50" s="44">
        <f t="shared" si="22"/>
        <v>0</v>
      </c>
      <c r="N50" s="44">
        <f t="shared" si="21"/>
        <v>0</v>
      </c>
      <c r="O50" s="50"/>
      <c r="P50" s="51"/>
      <c r="Q50" s="51"/>
      <c r="R50" s="52">
        <f t="shared" si="11"/>
        <v>0</v>
      </c>
      <c r="S50" s="52"/>
      <c r="T50" s="53">
        <f t="shared" si="12"/>
        <v>0</v>
      </c>
      <c r="U50" s="96" t="str">
        <f t="shared" si="16"/>
        <v/>
      </c>
      <c r="V50" s="96" t="str">
        <f t="shared" si="17"/>
        <v/>
      </c>
      <c r="W50" s="96" t="str">
        <f t="shared" si="18"/>
        <v/>
      </c>
      <c r="X50" s="306"/>
    </row>
    <row r="51" spans="1:24" x14ac:dyDescent="0.3">
      <c r="B51" s="305" t="s">
        <v>40</v>
      </c>
      <c r="D51" s="2">
        <f t="shared" si="13"/>
        <v>0</v>
      </c>
      <c r="E51" s="44">
        <f t="shared" si="21"/>
        <v>0</v>
      </c>
      <c r="F51" s="44">
        <f t="shared" si="21"/>
        <v>0</v>
      </c>
      <c r="G51" s="44">
        <f t="shared" si="21"/>
        <v>0</v>
      </c>
      <c r="H51" s="44">
        <f t="shared" si="21"/>
        <v>0</v>
      </c>
      <c r="I51" s="44">
        <f t="shared" si="21"/>
        <v>0</v>
      </c>
      <c r="J51" s="44">
        <f t="shared" ref="J51:M51" si="23">IF(AND($C31="Yes",$Q$15="YES"),J$44*J31/100,IF(AND($C$27="No",$Q$15="YES"),J$45*J31/100,J$45*J31/100))</f>
        <v>0</v>
      </c>
      <c r="K51" s="44">
        <f t="shared" si="23"/>
        <v>0</v>
      </c>
      <c r="L51" s="44">
        <f t="shared" si="23"/>
        <v>0</v>
      </c>
      <c r="M51" s="44">
        <f t="shared" si="23"/>
        <v>0</v>
      </c>
      <c r="N51" s="44">
        <f t="shared" si="21"/>
        <v>0</v>
      </c>
      <c r="O51" s="50"/>
      <c r="P51" s="51"/>
      <c r="Q51" s="51"/>
      <c r="R51" s="52">
        <f t="shared" si="11"/>
        <v>0</v>
      </c>
      <c r="S51" s="52"/>
      <c r="T51" s="53">
        <f t="shared" si="12"/>
        <v>0</v>
      </c>
      <c r="U51" s="96" t="str">
        <f t="shared" si="16"/>
        <v/>
      </c>
      <c r="V51" s="96" t="str">
        <f t="shared" si="17"/>
        <v/>
      </c>
      <c r="W51" s="96" t="str">
        <f t="shared" si="18"/>
        <v/>
      </c>
      <c r="X51" s="306"/>
    </row>
    <row r="52" spans="1:24" x14ac:dyDescent="0.3">
      <c r="B52" s="305" t="s">
        <v>50</v>
      </c>
      <c r="D52" s="2">
        <f t="shared" si="13"/>
        <v>0</v>
      </c>
      <c r="E52" s="44">
        <f t="shared" si="21"/>
        <v>0</v>
      </c>
      <c r="F52" s="44">
        <f t="shared" si="21"/>
        <v>0</v>
      </c>
      <c r="G52" s="44">
        <f t="shared" si="21"/>
        <v>0</v>
      </c>
      <c r="H52" s="44">
        <f t="shared" si="21"/>
        <v>0</v>
      </c>
      <c r="I52" s="44">
        <f t="shared" si="21"/>
        <v>0</v>
      </c>
      <c r="J52" s="44">
        <f t="shared" ref="J52:M52" si="24">IF(AND($C32="Yes",$Q$15="YES"),J$44*J32/100,IF(AND($C$27="No",$Q$15="YES"),J$45*J32/100,J$45*J32/100))</f>
        <v>0</v>
      </c>
      <c r="K52" s="44">
        <f t="shared" si="24"/>
        <v>0</v>
      </c>
      <c r="L52" s="44">
        <f t="shared" si="24"/>
        <v>0</v>
      </c>
      <c r="M52" s="44">
        <f t="shared" si="24"/>
        <v>0</v>
      </c>
      <c r="N52" s="44">
        <f t="shared" si="21"/>
        <v>0</v>
      </c>
      <c r="O52" s="50"/>
      <c r="P52" s="51"/>
      <c r="Q52" s="51"/>
      <c r="R52" s="52">
        <f t="shared" si="11"/>
        <v>0</v>
      </c>
      <c r="S52" s="52"/>
      <c r="T52" s="53">
        <f t="shared" si="12"/>
        <v>0</v>
      </c>
      <c r="U52" s="96" t="str">
        <f t="shared" si="16"/>
        <v/>
      </c>
      <c r="V52" s="96" t="str">
        <f t="shared" si="17"/>
        <v/>
      </c>
      <c r="W52" s="96" t="str">
        <f t="shared" si="18"/>
        <v/>
      </c>
      <c r="X52" s="306"/>
    </row>
    <row r="53" spans="1:24" x14ac:dyDescent="0.3">
      <c r="B53" s="305" t="s">
        <v>51</v>
      </c>
      <c r="D53" s="2">
        <f t="shared" si="13"/>
        <v>0</v>
      </c>
      <c r="E53" s="44">
        <f t="shared" si="21"/>
        <v>0</v>
      </c>
      <c r="F53" s="44">
        <f t="shared" si="21"/>
        <v>0</v>
      </c>
      <c r="G53" s="44">
        <f t="shared" si="21"/>
        <v>0</v>
      </c>
      <c r="H53" s="44">
        <f t="shared" si="21"/>
        <v>0</v>
      </c>
      <c r="I53" s="44">
        <f t="shared" si="21"/>
        <v>0</v>
      </c>
      <c r="J53" s="44">
        <f t="shared" ref="J53:M53" si="25">IF(AND($C33="Yes",$Q$15="YES"),J$44*J33/100,IF(AND($C$27="No",$Q$15="YES"),J$45*J33/100,J$45*J33/100))</f>
        <v>0</v>
      </c>
      <c r="K53" s="44">
        <f t="shared" si="25"/>
        <v>0</v>
      </c>
      <c r="L53" s="44">
        <f t="shared" si="25"/>
        <v>0</v>
      </c>
      <c r="M53" s="44">
        <f t="shared" si="25"/>
        <v>0</v>
      </c>
      <c r="N53" s="44">
        <f t="shared" si="21"/>
        <v>0</v>
      </c>
      <c r="O53" s="50"/>
      <c r="P53" s="51"/>
      <c r="Q53" s="51"/>
      <c r="R53" s="52">
        <f t="shared" si="11"/>
        <v>0</v>
      </c>
      <c r="S53" s="52"/>
      <c r="T53" s="53">
        <f t="shared" si="12"/>
        <v>0</v>
      </c>
      <c r="U53" s="96" t="str">
        <f t="shared" si="16"/>
        <v/>
      </c>
      <c r="V53" s="96" t="str">
        <f t="shared" si="17"/>
        <v/>
      </c>
      <c r="W53" s="96" t="str">
        <f t="shared" si="18"/>
        <v/>
      </c>
      <c r="X53" s="54"/>
    </row>
    <row r="54" spans="1:24" x14ac:dyDescent="0.3">
      <c r="B54" s="305" t="s">
        <v>52</v>
      </c>
      <c r="D54" s="2">
        <f t="shared" si="13"/>
        <v>0</v>
      </c>
      <c r="E54" s="44">
        <f t="shared" si="21"/>
        <v>0</v>
      </c>
      <c r="F54" s="44">
        <f t="shared" si="21"/>
        <v>0</v>
      </c>
      <c r="G54" s="44">
        <f t="shared" si="21"/>
        <v>0</v>
      </c>
      <c r="H54" s="44">
        <f t="shared" si="21"/>
        <v>0</v>
      </c>
      <c r="I54" s="44">
        <f t="shared" si="21"/>
        <v>0</v>
      </c>
      <c r="J54" s="44">
        <f t="shared" ref="J54:M54" si="26">IF(AND($C34="Yes",$Q$15="YES"),J$44*J34/100,IF(AND($C$27="No",$Q$15="YES"),J$45*J34/100,J$45*J34/100))</f>
        <v>0</v>
      </c>
      <c r="K54" s="44">
        <f t="shared" si="26"/>
        <v>0</v>
      </c>
      <c r="L54" s="44">
        <f t="shared" si="26"/>
        <v>0</v>
      </c>
      <c r="M54" s="44">
        <f t="shared" si="26"/>
        <v>0</v>
      </c>
      <c r="N54" s="44">
        <f t="shared" si="21"/>
        <v>0</v>
      </c>
      <c r="O54" s="50"/>
      <c r="P54" s="51"/>
      <c r="Q54" s="51"/>
      <c r="R54" s="52">
        <f t="shared" si="11"/>
        <v>0</v>
      </c>
      <c r="S54" s="52"/>
      <c r="T54" s="53">
        <f t="shared" si="12"/>
        <v>0</v>
      </c>
      <c r="U54" s="96" t="str">
        <f t="shared" si="16"/>
        <v/>
      </c>
      <c r="V54" s="96" t="str">
        <f t="shared" si="17"/>
        <v/>
      </c>
      <c r="W54" s="96" t="str">
        <f t="shared" si="18"/>
        <v/>
      </c>
      <c r="X54" s="306"/>
    </row>
    <row r="55" spans="1:24" x14ac:dyDescent="0.3">
      <c r="B55" s="305" t="s">
        <v>53</v>
      </c>
      <c r="D55" s="2">
        <f t="shared" si="13"/>
        <v>0</v>
      </c>
      <c r="E55" s="44">
        <f t="shared" si="21"/>
        <v>0</v>
      </c>
      <c r="F55" s="44">
        <f t="shared" si="21"/>
        <v>0</v>
      </c>
      <c r="G55" s="44">
        <f t="shared" si="21"/>
        <v>0</v>
      </c>
      <c r="H55" s="44">
        <f t="shared" si="21"/>
        <v>0</v>
      </c>
      <c r="I55" s="44">
        <f t="shared" si="21"/>
        <v>0</v>
      </c>
      <c r="J55" s="44">
        <f t="shared" ref="J55:M55" si="27">IF(AND($C35="Yes",$Q$15="YES"),J$44*J35/100,IF(AND($C$27="No",$Q$15="YES"),J$45*J35/100,J$45*J35/100))</f>
        <v>0</v>
      </c>
      <c r="K55" s="44">
        <f t="shared" si="27"/>
        <v>0</v>
      </c>
      <c r="L55" s="44">
        <f t="shared" si="27"/>
        <v>0</v>
      </c>
      <c r="M55" s="44">
        <f t="shared" si="27"/>
        <v>0</v>
      </c>
      <c r="N55" s="44">
        <f t="shared" si="21"/>
        <v>0</v>
      </c>
      <c r="O55" s="50"/>
      <c r="P55" s="51"/>
      <c r="Q55" s="51"/>
      <c r="R55" s="52">
        <f t="shared" si="11"/>
        <v>0</v>
      </c>
      <c r="S55" s="52"/>
      <c r="T55" s="53">
        <f t="shared" si="12"/>
        <v>0</v>
      </c>
      <c r="U55" s="96" t="str">
        <f t="shared" si="16"/>
        <v/>
      </c>
      <c r="V55" s="96" t="str">
        <f t="shared" si="17"/>
        <v/>
      </c>
      <c r="W55" s="96" t="str">
        <f t="shared" si="18"/>
        <v/>
      </c>
      <c r="X55" s="306"/>
    </row>
    <row r="56" spans="1:24" x14ac:dyDescent="0.3">
      <c r="B56" s="305" t="s">
        <v>54</v>
      </c>
      <c r="D56" s="2">
        <f t="shared" si="13"/>
        <v>0</v>
      </c>
      <c r="E56" s="44">
        <f t="shared" si="21"/>
        <v>0</v>
      </c>
      <c r="F56" s="44">
        <f t="shared" si="21"/>
        <v>0</v>
      </c>
      <c r="G56" s="44">
        <f t="shared" si="21"/>
        <v>0</v>
      </c>
      <c r="H56" s="44">
        <f t="shared" si="21"/>
        <v>0</v>
      </c>
      <c r="I56" s="44">
        <f t="shared" si="21"/>
        <v>0</v>
      </c>
      <c r="J56" s="44">
        <f t="shared" ref="J56:M56" si="28">IF(AND($C36="Yes",$Q$15="YES"),J$44*J36/100,IF(AND($C$27="No",$Q$15="YES"),J$45*J36/100,J$45*J36/100))</f>
        <v>0</v>
      </c>
      <c r="K56" s="44">
        <f t="shared" si="28"/>
        <v>0</v>
      </c>
      <c r="L56" s="44">
        <f t="shared" si="28"/>
        <v>0</v>
      </c>
      <c r="M56" s="44">
        <f t="shared" si="28"/>
        <v>0</v>
      </c>
      <c r="N56" s="44">
        <f t="shared" si="21"/>
        <v>0</v>
      </c>
      <c r="O56" s="50"/>
      <c r="P56" s="51"/>
      <c r="Q56" s="51"/>
      <c r="R56" s="52">
        <f t="shared" si="11"/>
        <v>0</v>
      </c>
      <c r="S56" s="52"/>
      <c r="T56" s="53">
        <f t="shared" si="12"/>
        <v>0</v>
      </c>
      <c r="U56" s="96" t="str">
        <f t="shared" si="16"/>
        <v/>
      </c>
      <c r="V56" s="96" t="str">
        <f t="shared" si="17"/>
        <v/>
      </c>
      <c r="W56" s="96" t="str">
        <f t="shared" si="18"/>
        <v/>
      </c>
      <c r="X56" s="306"/>
    </row>
    <row r="57" spans="1:24" x14ac:dyDescent="0.3">
      <c r="A57" s="278" t="s">
        <v>25</v>
      </c>
      <c r="B57" s="305"/>
      <c r="C57" s="305"/>
      <c r="D57" s="279"/>
      <c r="E57" s="44"/>
      <c r="F57" s="44"/>
      <c r="G57" s="44"/>
      <c r="H57" s="44"/>
      <c r="I57" s="44"/>
      <c r="J57" s="44"/>
      <c r="K57" s="44"/>
      <c r="L57" s="44"/>
      <c r="M57" s="44"/>
      <c r="N57" s="44"/>
      <c r="O57" s="50"/>
      <c r="P57" s="51"/>
      <c r="Q57" s="51"/>
      <c r="R57" s="52"/>
      <c r="S57" s="52"/>
      <c r="T57" s="53"/>
      <c r="U57" s="73"/>
      <c r="V57" s="97"/>
      <c r="W57" s="97"/>
      <c r="X57" s="306"/>
    </row>
    <row r="58" spans="1:24" x14ac:dyDescent="0.3">
      <c r="A58" s="238"/>
      <c r="B58" s="302"/>
      <c r="D58" s="308" t="s">
        <v>58</v>
      </c>
      <c r="E58" s="43">
        <f>$E$17/22*11</f>
        <v>0</v>
      </c>
      <c r="F58" s="43">
        <f>$E$17</f>
        <v>0</v>
      </c>
      <c r="G58" s="43">
        <f t="shared" ref="G58:I58" si="29">$E$17</f>
        <v>0</v>
      </c>
      <c r="H58" s="43">
        <f t="shared" si="29"/>
        <v>0</v>
      </c>
      <c r="I58" s="43">
        <f t="shared" si="29"/>
        <v>0</v>
      </c>
      <c r="J58" s="43">
        <f>$N$17</f>
        <v>0</v>
      </c>
      <c r="K58" s="43">
        <f t="shared" ref="K58:M58" si="30">$N$17</f>
        <v>0</v>
      </c>
      <c r="L58" s="43">
        <f t="shared" si="30"/>
        <v>0</v>
      </c>
      <c r="M58" s="43">
        <f t="shared" si="30"/>
        <v>0</v>
      </c>
      <c r="N58" s="43">
        <f>$N$17/22*11</f>
        <v>0</v>
      </c>
      <c r="O58" s="50"/>
      <c r="P58" s="51"/>
      <c r="Q58" s="51"/>
      <c r="R58" s="52"/>
      <c r="S58" s="52"/>
      <c r="T58" s="53"/>
      <c r="U58" s="72"/>
      <c r="V58" s="97"/>
      <c r="W58" s="97"/>
      <c r="X58" s="54"/>
    </row>
    <row r="59" spans="1:24" x14ac:dyDescent="0.3">
      <c r="B59" s="282" t="s">
        <v>26</v>
      </c>
      <c r="C59" s="305"/>
      <c r="D59" s="2">
        <f>D27</f>
        <v>0</v>
      </c>
      <c r="E59" s="44">
        <f>IF(AND($C27="Yes",$H$15="YES"),E$46*E27/100,IF(AND($C27="No",$H$15="YES"),0,0))</f>
        <v>0</v>
      </c>
      <c r="F59" s="44">
        <f t="shared" ref="F59:I59" si="31">IF(AND($C27="Yes",$H$15="YES"),F$46*F27/100,IF(AND($C27="No",$H$15="YES"),0,0))</f>
        <v>0</v>
      </c>
      <c r="G59" s="44">
        <f t="shared" si="31"/>
        <v>0</v>
      </c>
      <c r="H59" s="44">
        <f t="shared" si="31"/>
        <v>0</v>
      </c>
      <c r="I59" s="44">
        <f t="shared" si="31"/>
        <v>0</v>
      </c>
      <c r="J59" s="44">
        <f>IF(AND($C27="Yes",$Q$15="YES"),J$46*J27/100,IF(AND($C27="No",$Q$15="YES"),0,0))</f>
        <v>0</v>
      </c>
      <c r="K59" s="44">
        <f>IF(AND($C27="Yes",$Q$15="YES"),K$46*K27/100,IF(AND($C27="No",$Q$15="YES"),0,0))</f>
        <v>0</v>
      </c>
      <c r="L59" s="44">
        <f t="shared" ref="L59:N59" si="32">IF(AND($C27="Yes",$Q$15="YES"),L$46*L27/100,IF(AND($C27="No",$Q$15="YES"),0,0))</f>
        <v>0</v>
      </c>
      <c r="M59" s="44">
        <f t="shared" si="32"/>
        <v>0</v>
      </c>
      <c r="N59" s="44">
        <f t="shared" si="32"/>
        <v>0</v>
      </c>
      <c r="O59" s="44"/>
      <c r="P59" s="55"/>
      <c r="Q59" s="55"/>
      <c r="R59" s="52">
        <f t="shared" ref="R59:R68" si="33">SUM(E59:N59)</f>
        <v>0</v>
      </c>
      <c r="S59" s="52"/>
      <c r="T59" s="53">
        <f t="shared" ref="T59:T68" si="34">D59</f>
        <v>0</v>
      </c>
      <c r="U59" s="96" t="str">
        <f>IF($E$16=0,"",(E59+F59+G59)/($E$17*2.5)*$E$17/$E$16)</f>
        <v/>
      </c>
      <c r="V59" s="96" t="str">
        <f>IF($E$16=0,"",(H59+I59+J59)/($E$17*3)*$E$17/$E$16)</f>
        <v/>
      </c>
      <c r="W59" s="96" t="str">
        <f>IF($E$16=0,"",(K59+L59+M59+N59)/($E$17*3.5)*$E$17/$E$16)</f>
        <v/>
      </c>
      <c r="X59" s="310" t="s">
        <v>144</v>
      </c>
    </row>
    <row r="60" spans="1:24" x14ac:dyDescent="0.3">
      <c r="B60" s="282" t="s">
        <v>27</v>
      </c>
      <c r="C60" s="305"/>
      <c r="D60" s="2">
        <f t="shared" ref="D60:D68" si="35">D28</f>
        <v>0</v>
      </c>
      <c r="E60" s="44">
        <f t="shared" ref="E60:E68" si="36">IF(AND($C28="Yes",$H$15="YES"),E$46*E28/100,IF(AND($C28="No",$H$15="YES"),0,0))</f>
        <v>0</v>
      </c>
      <c r="F60" s="44">
        <f t="shared" ref="F60:I60" si="37">IF(AND($C28="Yes",$H$15="YES"),F$46*F28/100,IF(AND($C28="No",$H$15="YES"),0,0))</f>
        <v>0</v>
      </c>
      <c r="G60" s="44">
        <f t="shared" si="37"/>
        <v>0</v>
      </c>
      <c r="H60" s="44">
        <f t="shared" si="37"/>
        <v>0</v>
      </c>
      <c r="I60" s="44">
        <f t="shared" si="37"/>
        <v>0</v>
      </c>
      <c r="J60" s="44">
        <f t="shared" ref="J60:L60" si="38">IF(AND($C28="Yes",$Q$15="YES"),J$46*J28/100,IF(AND($C28="No",$Q$15="YES"),0,0))</f>
        <v>0</v>
      </c>
      <c r="K60" s="44">
        <f t="shared" si="38"/>
        <v>0</v>
      </c>
      <c r="L60" s="44">
        <f t="shared" si="38"/>
        <v>0</v>
      </c>
      <c r="M60" s="44">
        <f>IF(AND($C28="Yes",$Q$15="YES"),M$46*M28/100,IF(AND($C28="No",$Q$15="YES"),0,0))</f>
        <v>0</v>
      </c>
      <c r="N60" s="44">
        <f>IF(AND($C28="Yes",$Q$15="YES"),N$46*N28/100,IF(AND($C28="No",$Q$15="YES"),0,0))</f>
        <v>0</v>
      </c>
      <c r="O60" s="44"/>
      <c r="P60" s="55"/>
      <c r="Q60" s="55"/>
      <c r="R60" s="52">
        <f t="shared" si="33"/>
        <v>0</v>
      </c>
      <c r="S60" s="52"/>
      <c r="T60" s="53">
        <f t="shared" si="34"/>
        <v>0</v>
      </c>
      <c r="U60" s="96" t="str">
        <f t="shared" ref="U60:U67" si="39">IF($E$16=0,"",(E60+F60+G60)/($E$17*2.5)*$E$17/$E$16)</f>
        <v/>
      </c>
      <c r="V60" s="96" t="str">
        <f t="shared" ref="V60:V67" si="40">IF($E$16=0,"",(H60+I60+J60)/($E$17*3)*$E$17/$E$16)</f>
        <v/>
      </c>
      <c r="W60" s="96" t="str">
        <f t="shared" ref="W60:W67" si="41">IF($E$16=0,"",(K60+L60+M60+N60)/($E$17*3.5)*$E$17/$E$16)</f>
        <v/>
      </c>
      <c r="X60" s="306" t="s">
        <v>145</v>
      </c>
    </row>
    <row r="61" spans="1:24" x14ac:dyDescent="0.3">
      <c r="B61" s="282" t="s">
        <v>28</v>
      </c>
      <c r="C61" s="305"/>
      <c r="D61" s="2">
        <f t="shared" si="35"/>
        <v>0</v>
      </c>
      <c r="E61" s="44">
        <f t="shared" si="36"/>
        <v>0</v>
      </c>
      <c r="F61" s="44">
        <f t="shared" ref="F61:I61" si="42">IF(AND($C29="Yes",$H$15="YES"),F$46*F29/100,IF(AND($C29="No",$H$15="YES"),0,0))</f>
        <v>0</v>
      </c>
      <c r="G61" s="44">
        <f t="shared" si="42"/>
        <v>0</v>
      </c>
      <c r="H61" s="44">
        <f t="shared" si="42"/>
        <v>0</v>
      </c>
      <c r="I61" s="44">
        <f t="shared" si="42"/>
        <v>0</v>
      </c>
      <c r="J61" s="44">
        <f t="shared" ref="J61:N61" si="43">IF(AND($C29="Yes",$Q$15="YES"),J$46*J29/100,IF(AND($C29="No",$Q$15="YES"),0,0))</f>
        <v>0</v>
      </c>
      <c r="K61" s="44">
        <f t="shared" si="43"/>
        <v>0</v>
      </c>
      <c r="L61" s="44">
        <f t="shared" si="43"/>
        <v>0</v>
      </c>
      <c r="M61" s="44">
        <f t="shared" si="43"/>
        <v>0</v>
      </c>
      <c r="N61" s="44">
        <f t="shared" si="43"/>
        <v>0</v>
      </c>
      <c r="O61" s="44"/>
      <c r="P61" s="55"/>
      <c r="Q61" s="55"/>
      <c r="R61" s="52">
        <f t="shared" si="33"/>
        <v>0</v>
      </c>
      <c r="S61" s="52"/>
      <c r="T61" s="53">
        <f t="shared" si="34"/>
        <v>0</v>
      </c>
      <c r="U61" s="96" t="str">
        <f t="shared" si="39"/>
        <v/>
      </c>
      <c r="V61" s="96" t="str">
        <f t="shared" si="40"/>
        <v/>
      </c>
      <c r="W61" s="96" t="str">
        <f t="shared" si="41"/>
        <v/>
      </c>
      <c r="X61" s="306"/>
    </row>
    <row r="62" spans="1:24" x14ac:dyDescent="0.3">
      <c r="B62" s="282" t="s">
        <v>29</v>
      </c>
      <c r="C62" s="305"/>
      <c r="D62" s="2">
        <f t="shared" si="35"/>
        <v>0</v>
      </c>
      <c r="E62" s="44">
        <f t="shared" si="36"/>
        <v>0</v>
      </c>
      <c r="F62" s="44">
        <f t="shared" ref="F62:I62" si="44">IF(AND($C30="Yes",$H$15="YES"),F$46*F30/100,IF(AND($C30="No",$H$15="YES"),0,0))</f>
        <v>0</v>
      </c>
      <c r="G62" s="44">
        <f t="shared" si="44"/>
        <v>0</v>
      </c>
      <c r="H62" s="44">
        <f t="shared" si="44"/>
        <v>0</v>
      </c>
      <c r="I62" s="44">
        <f t="shared" si="44"/>
        <v>0</v>
      </c>
      <c r="J62" s="44">
        <f t="shared" ref="J62:N62" si="45">IF(AND($C30="Yes",$Q$15="YES"),J$46*J30/100,IF(AND($C30="No",$Q$15="YES"),0,0))</f>
        <v>0</v>
      </c>
      <c r="K62" s="44">
        <f t="shared" si="45"/>
        <v>0</v>
      </c>
      <c r="L62" s="44">
        <f t="shared" si="45"/>
        <v>0</v>
      </c>
      <c r="M62" s="44">
        <f t="shared" si="45"/>
        <v>0</v>
      </c>
      <c r="N62" s="44">
        <f t="shared" si="45"/>
        <v>0</v>
      </c>
      <c r="O62" s="44"/>
      <c r="P62" s="55"/>
      <c r="Q62" s="55"/>
      <c r="R62" s="52">
        <f t="shared" si="33"/>
        <v>0</v>
      </c>
      <c r="S62" s="52"/>
      <c r="T62" s="53">
        <f t="shared" si="34"/>
        <v>0</v>
      </c>
      <c r="U62" s="96" t="str">
        <f t="shared" si="39"/>
        <v/>
      </c>
      <c r="V62" s="96" t="str">
        <f t="shared" si="40"/>
        <v/>
      </c>
      <c r="W62" s="96" t="str">
        <f t="shared" si="41"/>
        <v/>
      </c>
      <c r="X62" s="306"/>
    </row>
    <row r="63" spans="1:24" x14ac:dyDescent="0.3">
      <c r="B63" s="282" t="s">
        <v>30</v>
      </c>
      <c r="C63" s="305"/>
      <c r="D63" s="2">
        <f t="shared" si="35"/>
        <v>0</v>
      </c>
      <c r="E63" s="44">
        <f t="shared" si="36"/>
        <v>0</v>
      </c>
      <c r="F63" s="44">
        <f t="shared" ref="F63:I63" si="46">IF(AND($C31="Yes",$H$15="YES"),F$46*F31/100,IF(AND($C31="No",$H$15="YES"),0,0))</f>
        <v>0</v>
      </c>
      <c r="G63" s="44">
        <f t="shared" si="46"/>
        <v>0</v>
      </c>
      <c r="H63" s="44">
        <f t="shared" si="46"/>
        <v>0</v>
      </c>
      <c r="I63" s="44">
        <f t="shared" si="46"/>
        <v>0</v>
      </c>
      <c r="J63" s="44">
        <f t="shared" ref="J63:N63" si="47">IF(AND($C31="Yes",$Q$15="YES"),J$46*J31/100,IF(AND($C31="No",$Q$15="YES"),0,0))</f>
        <v>0</v>
      </c>
      <c r="K63" s="44">
        <f t="shared" si="47"/>
        <v>0</v>
      </c>
      <c r="L63" s="44">
        <f t="shared" si="47"/>
        <v>0</v>
      </c>
      <c r="M63" s="44">
        <f t="shared" si="47"/>
        <v>0</v>
      </c>
      <c r="N63" s="44">
        <f t="shared" si="47"/>
        <v>0</v>
      </c>
      <c r="O63" s="44"/>
      <c r="P63" s="45"/>
      <c r="Q63" s="45"/>
      <c r="R63" s="52">
        <f t="shared" si="33"/>
        <v>0</v>
      </c>
      <c r="S63" s="52"/>
      <c r="T63" s="53">
        <f t="shared" si="34"/>
        <v>0</v>
      </c>
      <c r="U63" s="96" t="str">
        <f t="shared" si="39"/>
        <v/>
      </c>
      <c r="V63" s="96" t="str">
        <f t="shared" si="40"/>
        <v/>
      </c>
      <c r="W63" s="96" t="str">
        <f t="shared" si="41"/>
        <v/>
      </c>
      <c r="X63" s="306"/>
    </row>
    <row r="64" spans="1:24" x14ac:dyDescent="0.3">
      <c r="B64" s="311" t="s">
        <v>177</v>
      </c>
      <c r="C64" s="305"/>
      <c r="D64" s="2">
        <f t="shared" si="35"/>
        <v>0</v>
      </c>
      <c r="E64" s="44">
        <f t="shared" si="36"/>
        <v>0</v>
      </c>
      <c r="F64" s="44">
        <f t="shared" ref="F64:I64" si="48">IF(AND($C32="Yes",$H$15="YES"),F$46*F32/100,IF(AND($C32="No",$H$15="YES"),0,0))</f>
        <v>0</v>
      </c>
      <c r="G64" s="44">
        <f t="shared" si="48"/>
        <v>0</v>
      </c>
      <c r="H64" s="44">
        <f t="shared" si="48"/>
        <v>0</v>
      </c>
      <c r="I64" s="44">
        <f t="shared" si="48"/>
        <v>0</v>
      </c>
      <c r="J64" s="44">
        <f t="shared" ref="J64:N64" si="49">IF(AND($C32="Yes",$Q$15="YES"),J$46*J32/100,IF(AND($C32="No",$Q$15="YES"),0,0))</f>
        <v>0</v>
      </c>
      <c r="K64" s="44">
        <f t="shared" si="49"/>
        <v>0</v>
      </c>
      <c r="L64" s="44">
        <f t="shared" si="49"/>
        <v>0</v>
      </c>
      <c r="M64" s="44">
        <f t="shared" si="49"/>
        <v>0</v>
      </c>
      <c r="N64" s="44">
        <f t="shared" si="49"/>
        <v>0</v>
      </c>
      <c r="O64" s="44"/>
      <c r="P64" s="45"/>
      <c r="Q64" s="45"/>
      <c r="R64" s="52">
        <f t="shared" si="33"/>
        <v>0</v>
      </c>
      <c r="S64" s="52"/>
      <c r="T64" s="53">
        <f t="shared" si="34"/>
        <v>0</v>
      </c>
      <c r="U64" s="96" t="str">
        <f t="shared" si="39"/>
        <v/>
      </c>
      <c r="V64" s="96" t="str">
        <f t="shared" si="40"/>
        <v/>
      </c>
      <c r="W64" s="96" t="str">
        <f t="shared" si="41"/>
        <v/>
      </c>
      <c r="X64" s="306"/>
    </row>
    <row r="65" spans="1:74" x14ac:dyDescent="0.3">
      <c r="B65" s="311" t="s">
        <v>178</v>
      </c>
      <c r="C65" s="305"/>
      <c r="D65" s="2">
        <f t="shared" si="35"/>
        <v>0</v>
      </c>
      <c r="E65" s="44">
        <f t="shared" si="36"/>
        <v>0</v>
      </c>
      <c r="F65" s="44">
        <f t="shared" ref="F65:I65" si="50">IF(AND($C33="Yes",$H$15="YES"),F$46*F33/100,IF(AND($C33="No",$H$15="YES"),0,0))</f>
        <v>0</v>
      </c>
      <c r="G65" s="44">
        <f t="shared" si="50"/>
        <v>0</v>
      </c>
      <c r="H65" s="44">
        <f t="shared" si="50"/>
        <v>0</v>
      </c>
      <c r="I65" s="44">
        <f t="shared" si="50"/>
        <v>0</v>
      </c>
      <c r="J65" s="44">
        <f t="shared" ref="J65:N65" si="51">IF(AND($C33="Yes",$Q$15="YES"),J$46*J33/100,IF(AND($C33="No",$Q$15="YES"),0,0))</f>
        <v>0</v>
      </c>
      <c r="K65" s="44">
        <f t="shared" si="51"/>
        <v>0</v>
      </c>
      <c r="L65" s="44">
        <f t="shared" si="51"/>
        <v>0</v>
      </c>
      <c r="M65" s="44">
        <f t="shared" si="51"/>
        <v>0</v>
      </c>
      <c r="N65" s="44">
        <f t="shared" si="51"/>
        <v>0</v>
      </c>
      <c r="O65" s="44"/>
      <c r="P65" s="45"/>
      <c r="Q65" s="45"/>
      <c r="R65" s="52">
        <f t="shared" si="33"/>
        <v>0</v>
      </c>
      <c r="S65" s="52"/>
      <c r="T65" s="53">
        <f t="shared" si="34"/>
        <v>0</v>
      </c>
      <c r="U65" s="96" t="str">
        <f t="shared" si="39"/>
        <v/>
      </c>
      <c r="V65" s="96" t="str">
        <f t="shared" si="40"/>
        <v/>
      </c>
      <c r="W65" s="96" t="str">
        <f t="shared" si="41"/>
        <v/>
      </c>
      <c r="X65" s="306"/>
    </row>
    <row r="66" spans="1:74" x14ac:dyDescent="0.3">
      <c r="B66" s="311" t="s">
        <v>179</v>
      </c>
      <c r="C66" s="305"/>
      <c r="D66" s="2">
        <f t="shared" si="35"/>
        <v>0</v>
      </c>
      <c r="E66" s="44">
        <f t="shared" si="36"/>
        <v>0</v>
      </c>
      <c r="F66" s="44">
        <f t="shared" ref="F66:I66" si="52">IF(AND($C34="Yes",$H$15="YES"),F$46*F34/100,IF(AND($C34="No",$H$15="YES"),0,0))</f>
        <v>0</v>
      </c>
      <c r="G66" s="44">
        <f t="shared" si="52"/>
        <v>0</v>
      </c>
      <c r="H66" s="44">
        <f t="shared" si="52"/>
        <v>0</v>
      </c>
      <c r="I66" s="44">
        <f t="shared" si="52"/>
        <v>0</v>
      </c>
      <c r="J66" s="44">
        <f t="shared" ref="J66:N66" si="53">IF(AND($C34="Yes",$Q$15="YES"),J$46*J34/100,IF(AND($C34="No",$Q$15="YES"),0,0))</f>
        <v>0</v>
      </c>
      <c r="K66" s="44">
        <f t="shared" si="53"/>
        <v>0</v>
      </c>
      <c r="L66" s="44">
        <f t="shared" si="53"/>
        <v>0</v>
      </c>
      <c r="M66" s="44">
        <f t="shared" si="53"/>
        <v>0</v>
      </c>
      <c r="N66" s="44">
        <f t="shared" si="53"/>
        <v>0</v>
      </c>
      <c r="O66" s="44"/>
      <c r="P66" s="45"/>
      <c r="Q66" s="45"/>
      <c r="R66" s="52">
        <f t="shared" si="33"/>
        <v>0</v>
      </c>
      <c r="S66" s="52"/>
      <c r="T66" s="53">
        <f t="shared" si="34"/>
        <v>0</v>
      </c>
      <c r="U66" s="96" t="str">
        <f t="shared" si="39"/>
        <v/>
      </c>
      <c r="V66" s="96" t="str">
        <f t="shared" si="40"/>
        <v/>
      </c>
      <c r="W66" s="96" t="str">
        <f t="shared" si="41"/>
        <v/>
      </c>
      <c r="X66" s="306"/>
    </row>
    <row r="67" spans="1:74" x14ac:dyDescent="0.3">
      <c r="B67" s="311" t="s">
        <v>180</v>
      </c>
      <c r="C67" s="305"/>
      <c r="D67" s="2">
        <f t="shared" si="35"/>
        <v>0</v>
      </c>
      <c r="E67" s="44">
        <f t="shared" si="36"/>
        <v>0</v>
      </c>
      <c r="F67" s="44">
        <f t="shared" ref="F67:I67" si="54">IF(AND($C35="Yes",$H$15="YES"),F$46*F35/100,IF(AND($C35="No",$H$15="YES"),0,0))</f>
        <v>0</v>
      </c>
      <c r="G67" s="44">
        <f t="shared" si="54"/>
        <v>0</v>
      </c>
      <c r="H67" s="44">
        <f t="shared" si="54"/>
        <v>0</v>
      </c>
      <c r="I67" s="44">
        <f t="shared" si="54"/>
        <v>0</v>
      </c>
      <c r="J67" s="44">
        <f t="shared" ref="J67:N67" si="55">IF(AND($C35="Yes",$Q$15="YES"),J$46*J35/100,IF(AND($C35="No",$Q$15="YES"),0,0))</f>
        <v>0</v>
      </c>
      <c r="K67" s="44">
        <f t="shared" si="55"/>
        <v>0</v>
      </c>
      <c r="L67" s="44">
        <f t="shared" si="55"/>
        <v>0</v>
      </c>
      <c r="M67" s="44">
        <f t="shared" si="55"/>
        <v>0</v>
      </c>
      <c r="N67" s="44">
        <f t="shared" si="55"/>
        <v>0</v>
      </c>
      <c r="O67" s="44"/>
      <c r="P67" s="45"/>
      <c r="Q67" s="45"/>
      <c r="R67" s="52">
        <f t="shared" si="33"/>
        <v>0</v>
      </c>
      <c r="S67" s="52"/>
      <c r="T67" s="53">
        <f t="shared" si="34"/>
        <v>0</v>
      </c>
      <c r="U67" s="96" t="str">
        <f t="shared" si="39"/>
        <v/>
      </c>
      <c r="V67" s="96" t="str">
        <f t="shared" si="40"/>
        <v/>
      </c>
      <c r="W67" s="96" t="str">
        <f t="shared" si="41"/>
        <v/>
      </c>
      <c r="X67" s="306"/>
    </row>
    <row r="68" spans="1:74" ht="13.5" thickBot="1" x14ac:dyDescent="0.35">
      <c r="B68" s="311" t="s">
        <v>181</v>
      </c>
      <c r="C68" s="305"/>
      <c r="D68" s="2">
        <f t="shared" si="35"/>
        <v>0</v>
      </c>
      <c r="E68" s="44">
        <f t="shared" si="36"/>
        <v>0</v>
      </c>
      <c r="F68" s="44">
        <f t="shared" ref="F68:I68" si="56">IF(AND($C36="Yes",$H$15="YES"),F$46*F36/100,IF(AND($C36="No",$H$15="YES"),0,0))</f>
        <v>0</v>
      </c>
      <c r="G68" s="44">
        <f t="shared" si="56"/>
        <v>0</v>
      </c>
      <c r="H68" s="44">
        <f t="shared" si="56"/>
        <v>0</v>
      </c>
      <c r="I68" s="44">
        <f t="shared" si="56"/>
        <v>0</v>
      </c>
      <c r="J68" s="44">
        <f t="shared" ref="J68:N68" si="57">IF(AND($C36="Yes",$Q$15="YES"),J$46*J36/100,IF(AND($C36="No",$Q$15="YES"),0,0))</f>
        <v>0</v>
      </c>
      <c r="K68" s="44">
        <f t="shared" si="57"/>
        <v>0</v>
      </c>
      <c r="L68" s="44">
        <f t="shared" si="57"/>
        <v>0</v>
      </c>
      <c r="M68" s="44">
        <f t="shared" si="57"/>
        <v>0</v>
      </c>
      <c r="N68" s="44">
        <f t="shared" si="57"/>
        <v>0</v>
      </c>
      <c r="O68" s="44"/>
      <c r="P68" s="45"/>
      <c r="Q68" s="45"/>
      <c r="R68" s="52">
        <f t="shared" si="33"/>
        <v>0</v>
      </c>
      <c r="S68" s="52"/>
      <c r="T68" s="53">
        <f t="shared" si="34"/>
        <v>0</v>
      </c>
      <c r="U68" s="96" t="str">
        <f>IF($E$16=0,"",(E68+F68+G68)/($E$17*2.5)*$E$17/$E$16)</f>
        <v/>
      </c>
      <c r="V68" s="96" t="str">
        <f>IF($E$16=0,"",(H68+I68+J68)/($E$17*3)*$E$17/$E$16)</f>
        <v/>
      </c>
      <c r="W68" s="96" t="str">
        <f>IF($E$16=0,"",(K68+L68+M68+N68)/($E$17*3.5)*$E$17/$E$16)</f>
        <v/>
      </c>
      <c r="X68" s="306"/>
    </row>
    <row r="69" spans="1:74" s="300" customFormat="1" ht="13.5" thickBot="1" x14ac:dyDescent="0.35">
      <c r="A69" s="278" t="s">
        <v>23</v>
      </c>
      <c r="B69" s="305"/>
      <c r="C69" s="247"/>
      <c r="D69" s="189"/>
      <c r="E69" s="57"/>
      <c r="F69" s="57"/>
      <c r="G69" s="57"/>
      <c r="H69" s="57"/>
      <c r="I69" s="57"/>
      <c r="J69" s="57"/>
      <c r="K69" s="57"/>
      <c r="L69" s="57"/>
      <c r="M69" s="57"/>
      <c r="N69" s="57"/>
      <c r="O69" s="57"/>
      <c r="P69" s="58"/>
      <c r="Q69" s="58"/>
      <c r="R69" s="52"/>
      <c r="S69" s="52"/>
      <c r="T69" s="53"/>
      <c r="U69" s="99">
        <f>SUM(U47:U68)</f>
        <v>0</v>
      </c>
      <c r="V69" s="99">
        <f>SUM(V47:V68)</f>
        <v>0</v>
      </c>
      <c r="W69" s="99">
        <f>SUM(W47:W68)</f>
        <v>0</v>
      </c>
      <c r="X69" s="300" t="s">
        <v>146</v>
      </c>
    </row>
    <row r="70" spans="1:74" s="283" customFormat="1" x14ac:dyDescent="0.3">
      <c r="A70" s="312"/>
      <c r="B70" s="282" t="s">
        <v>71</v>
      </c>
      <c r="C70" s="248"/>
      <c r="D70" s="45">
        <f>D38</f>
        <v>0</v>
      </c>
      <c r="E70" s="44">
        <f>E74-SUM(E47:E56)-SUM(E59:E68)-E71-E72</f>
        <v>0</v>
      </c>
      <c r="F70" s="44">
        <f t="shared" ref="F70:N70" si="58">F74-SUM(F47:F56)-SUM(F59:F68)-F71-F72</f>
        <v>0</v>
      </c>
      <c r="G70" s="44">
        <f>G74-SUM(G47:G56)-SUM(G59:G68)-G71-G72</f>
        <v>0</v>
      </c>
      <c r="H70" s="44">
        <f t="shared" si="58"/>
        <v>0</v>
      </c>
      <c r="I70" s="44">
        <f t="shared" si="58"/>
        <v>0</v>
      </c>
      <c r="J70" s="44">
        <f t="shared" si="58"/>
        <v>0</v>
      </c>
      <c r="K70" s="44">
        <f>K74-SUM(K47:K56)-SUM(K59:K68)-K71-K72</f>
        <v>0</v>
      </c>
      <c r="L70" s="44">
        <f t="shared" si="58"/>
        <v>0</v>
      </c>
      <c r="M70" s="44">
        <f t="shared" si="58"/>
        <v>0</v>
      </c>
      <c r="N70" s="44">
        <f t="shared" si="58"/>
        <v>0</v>
      </c>
      <c r="O70" s="59">
        <f>O74-O71-O72</f>
        <v>0</v>
      </c>
      <c r="P70" s="59">
        <f>P74-P71-P72</f>
        <v>0</v>
      </c>
      <c r="Q70" s="59">
        <f>Q74-Q71-Q72</f>
        <v>0</v>
      </c>
      <c r="R70" s="52">
        <f>SUM(E70:Q70)</f>
        <v>0</v>
      </c>
      <c r="S70" s="52"/>
      <c r="T70" s="53" t="s">
        <v>88</v>
      </c>
      <c r="U70" s="313"/>
      <c r="V70" s="314"/>
      <c r="W70" s="314"/>
      <c r="X70" s="315" t="s">
        <v>147</v>
      </c>
    </row>
    <row r="71" spans="1:74" s="283" customFormat="1" x14ac:dyDescent="0.3">
      <c r="A71" s="312"/>
      <c r="B71" s="282" t="s">
        <v>41</v>
      </c>
      <c r="C71" s="248"/>
      <c r="D71" s="45">
        <f>D39</f>
        <v>0</v>
      </c>
      <c r="E71" s="44">
        <f t="shared" ref="E71:Q71" si="59">E74*E39/100</f>
        <v>0</v>
      </c>
      <c r="F71" s="44">
        <f t="shared" si="59"/>
        <v>0</v>
      </c>
      <c r="G71" s="44">
        <f t="shared" si="59"/>
        <v>0</v>
      </c>
      <c r="H71" s="44">
        <f t="shared" si="59"/>
        <v>0</v>
      </c>
      <c r="I71" s="44">
        <f t="shared" si="59"/>
        <v>0</v>
      </c>
      <c r="J71" s="44">
        <f t="shared" si="59"/>
        <v>0</v>
      </c>
      <c r="K71" s="44">
        <f t="shared" si="59"/>
        <v>0</v>
      </c>
      <c r="L71" s="44">
        <f t="shared" si="59"/>
        <v>0</v>
      </c>
      <c r="M71" s="44">
        <f t="shared" si="59"/>
        <v>0</v>
      </c>
      <c r="N71" s="44">
        <f t="shared" si="59"/>
        <v>0</v>
      </c>
      <c r="O71" s="44">
        <f t="shared" si="59"/>
        <v>0</v>
      </c>
      <c r="P71" s="44">
        <f t="shared" si="59"/>
        <v>0</v>
      </c>
      <c r="Q71" s="44">
        <f t="shared" si="59"/>
        <v>0</v>
      </c>
      <c r="R71" s="52">
        <f>SUM(E71:Q71)</f>
        <v>0</v>
      </c>
      <c r="S71" s="52"/>
      <c r="T71" s="53" t="s">
        <v>87</v>
      </c>
      <c r="U71" s="313"/>
      <c r="V71" s="314"/>
      <c r="W71" s="314"/>
      <c r="X71" s="316"/>
    </row>
    <row r="72" spans="1:74" s="283" customFormat="1" x14ac:dyDescent="0.3">
      <c r="A72" s="312"/>
      <c r="B72" s="282" t="s">
        <v>42</v>
      </c>
      <c r="C72" s="248"/>
      <c r="D72" s="45">
        <f>D40</f>
        <v>0</v>
      </c>
      <c r="E72" s="44">
        <f t="shared" ref="E72:Q72" si="60">E74*E40/100</f>
        <v>0</v>
      </c>
      <c r="F72" s="44">
        <f t="shared" si="60"/>
        <v>0</v>
      </c>
      <c r="G72" s="44">
        <f t="shared" si="60"/>
        <v>0</v>
      </c>
      <c r="H72" s="44">
        <f t="shared" si="60"/>
        <v>0</v>
      </c>
      <c r="I72" s="44">
        <f t="shared" si="60"/>
        <v>0</v>
      </c>
      <c r="J72" s="44">
        <f t="shared" si="60"/>
        <v>0</v>
      </c>
      <c r="K72" s="44">
        <f t="shared" si="60"/>
        <v>0</v>
      </c>
      <c r="L72" s="44">
        <f t="shared" si="60"/>
        <v>0</v>
      </c>
      <c r="M72" s="44">
        <f t="shared" si="60"/>
        <v>0</v>
      </c>
      <c r="N72" s="44">
        <f t="shared" si="60"/>
        <v>0</v>
      </c>
      <c r="O72" s="44">
        <f t="shared" si="60"/>
        <v>0</v>
      </c>
      <c r="P72" s="44">
        <f t="shared" si="60"/>
        <v>0</v>
      </c>
      <c r="Q72" s="44">
        <f t="shared" si="60"/>
        <v>0</v>
      </c>
      <c r="R72" s="52">
        <f>SUM(E72:Q72)</f>
        <v>0</v>
      </c>
      <c r="S72" s="52"/>
      <c r="T72" s="53"/>
      <c r="U72" s="314" t="s">
        <v>140</v>
      </c>
      <c r="W72" s="314"/>
      <c r="X72" s="317"/>
    </row>
    <row r="73" spans="1:74" s="266" customFormat="1" x14ac:dyDescent="0.3">
      <c r="A73" s="268"/>
      <c r="B73" s="269"/>
      <c r="C73" s="269"/>
      <c r="D73" s="318"/>
      <c r="E73" s="60"/>
      <c r="F73" s="60"/>
      <c r="G73" s="60"/>
      <c r="H73" s="60"/>
      <c r="I73" s="60"/>
      <c r="J73" s="60"/>
      <c r="K73" s="60"/>
      <c r="L73" s="60"/>
      <c r="M73" s="60"/>
      <c r="N73" s="60"/>
      <c r="O73" s="60"/>
      <c r="P73" s="61"/>
      <c r="Q73" s="61"/>
      <c r="R73" s="52"/>
      <c r="S73" s="52"/>
      <c r="T73" s="61"/>
      <c r="U73" s="319"/>
      <c r="V73" s="319"/>
      <c r="W73" s="319"/>
      <c r="X73" s="320"/>
    </row>
    <row r="74" spans="1:74" s="290" customFormat="1" x14ac:dyDescent="0.3">
      <c r="A74" s="285"/>
      <c r="B74" s="286"/>
      <c r="C74" s="286"/>
      <c r="D74" s="287" t="s">
        <v>13</v>
      </c>
      <c r="E74" s="62">
        <f>$E$21/22*11</f>
        <v>0</v>
      </c>
      <c r="F74" s="62">
        <f t="shared" ref="F74:Q74" si="61">$E$21</f>
        <v>0</v>
      </c>
      <c r="G74" s="62">
        <f t="shared" si="61"/>
        <v>0</v>
      </c>
      <c r="H74" s="62">
        <f t="shared" si="61"/>
        <v>0</v>
      </c>
      <c r="I74" s="62">
        <f t="shared" si="61"/>
        <v>0</v>
      </c>
      <c r="J74" s="62">
        <f t="shared" si="61"/>
        <v>0</v>
      </c>
      <c r="K74" s="62">
        <f t="shared" si="61"/>
        <v>0</v>
      </c>
      <c r="L74" s="62">
        <f t="shared" si="61"/>
        <v>0</v>
      </c>
      <c r="M74" s="62">
        <f t="shared" si="61"/>
        <v>0</v>
      </c>
      <c r="N74" s="62">
        <f>$E$21/22*11</f>
        <v>0</v>
      </c>
      <c r="O74" s="62">
        <f>$E$21/2</f>
        <v>0</v>
      </c>
      <c r="P74" s="62">
        <f t="shared" si="61"/>
        <v>0</v>
      </c>
      <c r="Q74" s="62">
        <f t="shared" si="61"/>
        <v>0</v>
      </c>
      <c r="R74" s="63"/>
      <c r="S74" s="63"/>
      <c r="T74" s="64"/>
      <c r="U74" s="321"/>
      <c r="V74" s="266"/>
      <c r="W74" s="266"/>
    </row>
    <row r="75" spans="1:74" x14ac:dyDescent="0.3">
      <c r="D75" s="260" t="s">
        <v>93</v>
      </c>
      <c r="E75" s="52">
        <f>SUM(E47:E56)+SUM(E59:E68)+E70+E71+E72</f>
        <v>0</v>
      </c>
      <c r="F75" s="52">
        <f t="shared" ref="F75:Q75" si="62">SUM(F47:F56)+SUM(F59:F68)+F70+F71+F72</f>
        <v>0</v>
      </c>
      <c r="G75" s="52">
        <f t="shared" si="62"/>
        <v>0</v>
      </c>
      <c r="H75" s="52">
        <f t="shared" si="62"/>
        <v>0</v>
      </c>
      <c r="I75" s="52">
        <f t="shared" si="62"/>
        <v>0</v>
      </c>
      <c r="J75" s="52">
        <f t="shared" si="62"/>
        <v>0</v>
      </c>
      <c r="K75" s="52">
        <f t="shared" si="62"/>
        <v>0</v>
      </c>
      <c r="L75" s="52">
        <f t="shared" si="62"/>
        <v>0</v>
      </c>
      <c r="M75" s="52">
        <f t="shared" si="62"/>
        <v>0</v>
      </c>
      <c r="N75" s="52">
        <f t="shared" si="62"/>
        <v>0</v>
      </c>
      <c r="O75" s="52">
        <f t="shared" si="62"/>
        <v>0</v>
      </c>
      <c r="P75" s="52">
        <f t="shared" si="62"/>
        <v>0</v>
      </c>
      <c r="Q75" s="52">
        <f t="shared" si="62"/>
        <v>0</v>
      </c>
      <c r="R75" s="66"/>
      <c r="S75" s="66"/>
      <c r="T75" s="66"/>
    </row>
    <row r="76" spans="1:74" s="324" customFormat="1" x14ac:dyDescent="0.3">
      <c r="A76" s="243" t="s">
        <v>19</v>
      </c>
      <c r="B76" s="295" t="s">
        <v>211</v>
      </c>
      <c r="C76" s="295"/>
      <c r="D76" s="296"/>
      <c r="E76" s="323"/>
      <c r="F76" s="323"/>
      <c r="G76" s="323"/>
      <c r="H76" s="323"/>
      <c r="I76" s="323"/>
      <c r="J76" s="323"/>
      <c r="K76" s="323"/>
      <c r="L76" s="323"/>
      <c r="M76" s="323"/>
      <c r="N76" s="323"/>
      <c r="O76" s="323"/>
      <c r="P76" s="323"/>
      <c r="Q76" s="323"/>
      <c r="R76" s="323"/>
      <c r="S76" s="323"/>
      <c r="T76" s="323"/>
    </row>
    <row r="77" spans="1:74" s="324" customFormat="1" x14ac:dyDescent="0.3">
      <c r="A77" s="312"/>
      <c r="B77" s="283"/>
      <c r="C77" s="283"/>
      <c r="D77" s="325"/>
      <c r="E77" s="261" t="s">
        <v>74</v>
      </c>
      <c r="F77" s="261" t="s">
        <v>2</v>
      </c>
      <c r="G77" s="261" t="s">
        <v>3</v>
      </c>
      <c r="H77" s="261" t="s">
        <v>4</v>
      </c>
      <c r="I77" s="261" t="s">
        <v>5</v>
      </c>
      <c r="J77" s="261" t="s">
        <v>6</v>
      </c>
      <c r="K77" s="261" t="s">
        <v>7</v>
      </c>
      <c r="L77" s="261" t="s">
        <v>8</v>
      </c>
      <c r="M77" s="261" t="s">
        <v>9</v>
      </c>
      <c r="N77" s="261" t="s">
        <v>75</v>
      </c>
      <c r="O77" s="261" t="s">
        <v>76</v>
      </c>
      <c r="P77" s="261" t="s">
        <v>10</v>
      </c>
      <c r="Q77" s="261" t="s">
        <v>11</v>
      </c>
      <c r="R77" s="326"/>
      <c r="S77" s="326"/>
      <c r="T77" s="326"/>
      <c r="U77" s="327"/>
      <c r="V77" s="327"/>
      <c r="W77" s="327"/>
      <c r="X77" s="327"/>
      <c r="Y77" s="327"/>
      <c r="Z77" s="327"/>
      <c r="AA77" s="327"/>
      <c r="AB77" s="327"/>
      <c r="AC77" s="327"/>
      <c r="AD77" s="327"/>
      <c r="AE77" s="327"/>
      <c r="AF77" s="327"/>
      <c r="AG77" s="327"/>
      <c r="AH77" s="327"/>
      <c r="AI77" s="327"/>
      <c r="AJ77" s="327"/>
      <c r="AK77" s="327"/>
      <c r="AL77" s="327"/>
      <c r="AM77" s="327"/>
      <c r="AN77" s="327"/>
      <c r="AO77" s="327"/>
      <c r="AP77" s="327"/>
      <c r="AQ77" s="327"/>
      <c r="AR77" s="327"/>
      <c r="AS77" s="327"/>
      <c r="AT77" s="327"/>
      <c r="AU77" s="327"/>
      <c r="AV77" s="327"/>
      <c r="AW77" s="327"/>
      <c r="AX77" s="327"/>
      <c r="AY77" s="327"/>
      <c r="AZ77" s="327"/>
      <c r="BA77" s="327"/>
      <c r="BB77" s="327"/>
      <c r="BC77" s="327"/>
      <c r="BD77" s="327"/>
      <c r="BE77" s="327"/>
      <c r="BF77" s="327"/>
      <c r="BG77" s="327"/>
      <c r="BH77" s="327"/>
      <c r="BI77" s="327"/>
      <c r="BJ77" s="327"/>
      <c r="BK77" s="327"/>
      <c r="BL77" s="327"/>
      <c r="BM77" s="327"/>
      <c r="BN77" s="327"/>
      <c r="BO77" s="327"/>
      <c r="BP77" s="327"/>
      <c r="BQ77" s="327"/>
      <c r="BR77" s="327"/>
      <c r="BS77" s="327"/>
      <c r="BT77" s="327"/>
      <c r="BU77" s="327"/>
      <c r="BV77" s="327"/>
    </row>
    <row r="78" spans="1:74" x14ac:dyDescent="0.3">
      <c r="A78" s="274" t="s">
        <v>20</v>
      </c>
      <c r="D78" s="67" t="s">
        <v>55</v>
      </c>
      <c r="E78" s="68">
        <f>$E$21/22*11</f>
        <v>0</v>
      </c>
      <c r="F78" s="69">
        <f>$E$21</f>
        <v>0</v>
      </c>
      <c r="G78" s="69">
        <f t="shared" ref="G78:M78" si="63">$E$21</f>
        <v>0</v>
      </c>
      <c r="H78" s="69">
        <f t="shared" si="63"/>
        <v>0</v>
      </c>
      <c r="I78" s="69">
        <f>$E$21</f>
        <v>0</v>
      </c>
      <c r="J78" s="69">
        <f t="shared" si="63"/>
        <v>0</v>
      </c>
      <c r="K78" s="69">
        <f t="shared" si="63"/>
        <v>0</v>
      </c>
      <c r="L78" s="69">
        <f t="shared" si="63"/>
        <v>0</v>
      </c>
      <c r="M78" s="69">
        <f t="shared" si="63"/>
        <v>0</v>
      </c>
      <c r="N78" s="69">
        <f>$E$21/22*11</f>
        <v>0</v>
      </c>
      <c r="O78" s="69">
        <f>$E$21/2</f>
        <v>0</v>
      </c>
      <c r="P78" s="69">
        <f>$E$21</f>
        <v>0</v>
      </c>
      <c r="Q78" s="69">
        <f>$E$21</f>
        <v>0</v>
      </c>
      <c r="R78" s="322"/>
      <c r="S78" s="322"/>
      <c r="T78" s="322"/>
    </row>
    <row r="79" spans="1:74" s="283" customFormat="1" x14ac:dyDescent="0.3">
      <c r="A79" s="312"/>
      <c r="B79" s="251"/>
      <c r="C79" s="305"/>
      <c r="D79" s="70">
        <f t="shared" ref="D79:D88" si="64">D47</f>
        <v>0</v>
      </c>
      <c r="E79" s="91" t="str">
        <f t="shared" ref="E79:N79" si="65">IF(E$78=0,"",E47/E$78)</f>
        <v/>
      </c>
      <c r="F79" s="91" t="str">
        <f t="shared" si="65"/>
        <v/>
      </c>
      <c r="G79" s="91" t="str">
        <f t="shared" si="65"/>
        <v/>
      </c>
      <c r="H79" s="373" t="str">
        <f t="shared" si="65"/>
        <v/>
      </c>
      <c r="I79" s="373" t="str">
        <f>IF(I$78=0,"",I47/I$78)</f>
        <v/>
      </c>
      <c r="J79" s="373" t="str">
        <f t="shared" si="65"/>
        <v/>
      </c>
      <c r="K79" s="91" t="str">
        <f t="shared" si="65"/>
        <v/>
      </c>
      <c r="L79" s="91" t="str">
        <f t="shared" si="65"/>
        <v/>
      </c>
      <c r="M79" s="91" t="str">
        <f t="shared" si="65"/>
        <v/>
      </c>
      <c r="N79" s="91" t="str">
        <f t="shared" si="65"/>
        <v/>
      </c>
      <c r="O79" s="92"/>
      <c r="P79" s="92"/>
      <c r="Q79" s="92"/>
      <c r="R79" s="328"/>
      <c r="S79" s="328"/>
      <c r="T79" s="328"/>
    </row>
    <row r="80" spans="1:74" s="283" customFormat="1" x14ac:dyDescent="0.3">
      <c r="A80" s="312"/>
      <c r="B80" s="251"/>
      <c r="C80" s="305"/>
      <c r="D80" s="70">
        <f t="shared" si="64"/>
        <v>0</v>
      </c>
      <c r="E80" s="91" t="str">
        <f t="shared" ref="E80:F88" si="66">IF(E$78=0,"",E48/E$78)</f>
        <v/>
      </c>
      <c r="F80" s="91" t="str">
        <f t="shared" si="66"/>
        <v/>
      </c>
      <c r="G80" s="91" t="str">
        <f t="shared" ref="G80:J88" si="67">IF(G$78=0,"",G48/G$78)</f>
        <v/>
      </c>
      <c r="H80" s="91" t="str">
        <f t="shared" si="67"/>
        <v/>
      </c>
      <c r="I80" s="91" t="str">
        <f t="shared" si="67"/>
        <v/>
      </c>
      <c r="J80" s="91" t="str">
        <f t="shared" si="67"/>
        <v/>
      </c>
      <c r="K80" s="91" t="str">
        <f t="shared" ref="K80:N88" si="68">IF(K$78=0,"",K48/K$78)</f>
        <v/>
      </c>
      <c r="L80" s="91" t="str">
        <f t="shared" si="68"/>
        <v/>
      </c>
      <c r="M80" s="91" t="str">
        <f t="shared" si="68"/>
        <v/>
      </c>
      <c r="N80" s="91" t="str">
        <f t="shared" si="68"/>
        <v/>
      </c>
      <c r="O80" s="92"/>
      <c r="P80" s="92"/>
      <c r="Q80" s="92"/>
      <c r="R80" s="328"/>
      <c r="S80" s="328"/>
      <c r="T80" s="328"/>
    </row>
    <row r="81" spans="1:20" s="283" customFormat="1" x14ac:dyDescent="0.3">
      <c r="A81" s="312"/>
      <c r="B81" s="251"/>
      <c r="C81" s="305"/>
      <c r="D81" s="70">
        <f t="shared" si="64"/>
        <v>0</v>
      </c>
      <c r="E81" s="91" t="str">
        <f t="shared" si="66"/>
        <v/>
      </c>
      <c r="F81" s="91" t="str">
        <f t="shared" si="66"/>
        <v/>
      </c>
      <c r="G81" s="91" t="str">
        <f t="shared" si="67"/>
        <v/>
      </c>
      <c r="H81" s="91" t="str">
        <f t="shared" si="67"/>
        <v/>
      </c>
      <c r="I81" s="91" t="str">
        <f t="shared" si="67"/>
        <v/>
      </c>
      <c r="J81" s="91" t="str">
        <f t="shared" si="67"/>
        <v/>
      </c>
      <c r="K81" s="91" t="str">
        <f t="shared" si="68"/>
        <v/>
      </c>
      <c r="L81" s="91" t="str">
        <f t="shared" si="68"/>
        <v/>
      </c>
      <c r="M81" s="91" t="str">
        <f t="shared" si="68"/>
        <v/>
      </c>
      <c r="N81" s="91" t="str">
        <f t="shared" si="68"/>
        <v/>
      </c>
      <c r="O81" s="92"/>
      <c r="P81" s="92"/>
      <c r="Q81" s="92"/>
      <c r="R81" s="328"/>
      <c r="S81" s="328"/>
      <c r="T81" s="328"/>
    </row>
    <row r="82" spans="1:20" x14ac:dyDescent="0.3">
      <c r="C82" s="305"/>
      <c r="D82" s="70">
        <f t="shared" si="64"/>
        <v>0</v>
      </c>
      <c r="E82" s="91" t="str">
        <f t="shared" si="66"/>
        <v/>
      </c>
      <c r="F82" s="91" t="str">
        <f t="shared" si="66"/>
        <v/>
      </c>
      <c r="G82" s="91" t="str">
        <f t="shared" si="67"/>
        <v/>
      </c>
      <c r="H82" s="91" t="str">
        <f t="shared" si="67"/>
        <v/>
      </c>
      <c r="I82" s="91" t="str">
        <f t="shared" si="67"/>
        <v/>
      </c>
      <c r="J82" s="91" t="str">
        <f t="shared" si="67"/>
        <v/>
      </c>
      <c r="K82" s="91" t="str">
        <f t="shared" si="68"/>
        <v/>
      </c>
      <c r="L82" s="91" t="str">
        <f t="shared" si="68"/>
        <v/>
      </c>
      <c r="M82" s="91" t="str">
        <f t="shared" si="68"/>
        <v/>
      </c>
      <c r="N82" s="91" t="str">
        <f t="shared" si="68"/>
        <v/>
      </c>
      <c r="O82" s="92"/>
      <c r="P82" s="92"/>
      <c r="Q82" s="92"/>
      <c r="R82" s="328"/>
      <c r="S82" s="328"/>
      <c r="T82" s="328"/>
    </row>
    <row r="83" spans="1:20" x14ac:dyDescent="0.3">
      <c r="C83" s="305"/>
      <c r="D83" s="70">
        <f t="shared" si="64"/>
        <v>0</v>
      </c>
      <c r="E83" s="91" t="str">
        <f t="shared" si="66"/>
        <v/>
      </c>
      <c r="F83" s="91" t="str">
        <f t="shared" si="66"/>
        <v/>
      </c>
      <c r="G83" s="91" t="str">
        <f t="shared" si="67"/>
        <v/>
      </c>
      <c r="H83" s="91" t="str">
        <f t="shared" si="67"/>
        <v/>
      </c>
      <c r="I83" s="91" t="str">
        <f t="shared" si="67"/>
        <v/>
      </c>
      <c r="J83" s="91" t="str">
        <f t="shared" si="67"/>
        <v/>
      </c>
      <c r="K83" s="91" t="str">
        <f t="shared" si="68"/>
        <v/>
      </c>
      <c r="L83" s="91" t="str">
        <f t="shared" si="68"/>
        <v/>
      </c>
      <c r="M83" s="91" t="str">
        <f t="shared" si="68"/>
        <v/>
      </c>
      <c r="N83" s="91" t="str">
        <f t="shared" si="68"/>
        <v/>
      </c>
      <c r="O83" s="92"/>
      <c r="P83" s="92"/>
      <c r="Q83" s="92"/>
      <c r="R83" s="328"/>
      <c r="S83" s="328"/>
      <c r="T83" s="328"/>
    </row>
    <row r="84" spans="1:20" x14ac:dyDescent="0.3">
      <c r="C84" s="305"/>
      <c r="D84" s="70">
        <f t="shared" si="64"/>
        <v>0</v>
      </c>
      <c r="E84" s="91" t="str">
        <f t="shared" si="66"/>
        <v/>
      </c>
      <c r="F84" s="91" t="str">
        <f t="shared" si="66"/>
        <v/>
      </c>
      <c r="G84" s="91" t="str">
        <f t="shared" si="67"/>
        <v/>
      </c>
      <c r="H84" s="91" t="str">
        <f t="shared" si="67"/>
        <v/>
      </c>
      <c r="I84" s="91" t="str">
        <f t="shared" si="67"/>
        <v/>
      </c>
      <c r="J84" s="91" t="str">
        <f t="shared" si="67"/>
        <v/>
      </c>
      <c r="K84" s="91" t="str">
        <f t="shared" si="68"/>
        <v/>
      </c>
      <c r="L84" s="91" t="str">
        <f t="shared" si="68"/>
        <v/>
      </c>
      <c r="M84" s="91" t="str">
        <f t="shared" si="68"/>
        <v/>
      </c>
      <c r="N84" s="91" t="str">
        <f t="shared" si="68"/>
        <v/>
      </c>
      <c r="O84" s="92"/>
      <c r="P84" s="92"/>
      <c r="Q84" s="92"/>
      <c r="R84" s="328"/>
      <c r="S84" s="328"/>
      <c r="T84" s="328"/>
    </row>
    <row r="85" spans="1:20" x14ac:dyDescent="0.3">
      <c r="C85" s="305"/>
      <c r="D85" s="70">
        <f t="shared" si="64"/>
        <v>0</v>
      </c>
      <c r="E85" s="91" t="str">
        <f t="shared" si="66"/>
        <v/>
      </c>
      <c r="F85" s="91" t="str">
        <f t="shared" si="66"/>
        <v/>
      </c>
      <c r="G85" s="91" t="str">
        <f t="shared" si="67"/>
        <v/>
      </c>
      <c r="H85" s="91" t="str">
        <f t="shared" si="67"/>
        <v/>
      </c>
      <c r="I85" s="91" t="str">
        <f t="shared" si="67"/>
        <v/>
      </c>
      <c r="J85" s="91" t="str">
        <f t="shared" si="67"/>
        <v/>
      </c>
      <c r="K85" s="91" t="str">
        <f t="shared" si="68"/>
        <v/>
      </c>
      <c r="L85" s="91" t="str">
        <f t="shared" si="68"/>
        <v/>
      </c>
      <c r="M85" s="91" t="str">
        <f t="shared" si="68"/>
        <v/>
      </c>
      <c r="N85" s="91" t="str">
        <f t="shared" si="68"/>
        <v/>
      </c>
      <c r="O85" s="92"/>
      <c r="P85" s="92"/>
      <c r="Q85" s="92"/>
      <c r="R85" s="328"/>
      <c r="S85" s="328"/>
      <c r="T85" s="328"/>
    </row>
    <row r="86" spans="1:20" x14ac:dyDescent="0.3">
      <c r="C86" s="305"/>
      <c r="D86" s="70">
        <f t="shared" si="64"/>
        <v>0</v>
      </c>
      <c r="E86" s="91" t="str">
        <f t="shared" si="66"/>
        <v/>
      </c>
      <c r="F86" s="91" t="str">
        <f t="shared" si="66"/>
        <v/>
      </c>
      <c r="G86" s="91" t="str">
        <f t="shared" si="67"/>
        <v/>
      </c>
      <c r="H86" s="91" t="str">
        <f t="shared" si="67"/>
        <v/>
      </c>
      <c r="I86" s="91" t="str">
        <f t="shared" si="67"/>
        <v/>
      </c>
      <c r="J86" s="91" t="str">
        <f t="shared" si="67"/>
        <v/>
      </c>
      <c r="K86" s="91" t="str">
        <f t="shared" si="68"/>
        <v/>
      </c>
      <c r="L86" s="91" t="str">
        <f t="shared" si="68"/>
        <v/>
      </c>
      <c r="M86" s="91" t="str">
        <f t="shared" si="68"/>
        <v/>
      </c>
      <c r="N86" s="91" t="str">
        <f t="shared" si="68"/>
        <v/>
      </c>
      <c r="O86" s="92"/>
      <c r="P86" s="92"/>
      <c r="Q86" s="92"/>
      <c r="R86" s="328"/>
      <c r="S86" s="328"/>
      <c r="T86" s="328"/>
    </row>
    <row r="87" spans="1:20" x14ac:dyDescent="0.3">
      <c r="C87" s="305"/>
      <c r="D87" s="70">
        <f t="shared" si="64"/>
        <v>0</v>
      </c>
      <c r="E87" s="91" t="str">
        <f t="shared" si="66"/>
        <v/>
      </c>
      <c r="F87" s="91" t="str">
        <f t="shared" si="66"/>
        <v/>
      </c>
      <c r="G87" s="91" t="str">
        <f t="shared" si="67"/>
        <v/>
      </c>
      <c r="H87" s="91" t="str">
        <f t="shared" si="67"/>
        <v/>
      </c>
      <c r="I87" s="91" t="str">
        <f t="shared" si="67"/>
        <v/>
      </c>
      <c r="J87" s="91" t="str">
        <f t="shared" si="67"/>
        <v/>
      </c>
      <c r="K87" s="91" t="str">
        <f t="shared" si="68"/>
        <v/>
      </c>
      <c r="L87" s="91" t="str">
        <f t="shared" si="68"/>
        <v/>
      </c>
      <c r="M87" s="91" t="str">
        <f t="shared" si="68"/>
        <v/>
      </c>
      <c r="N87" s="91" t="str">
        <f t="shared" si="68"/>
        <v/>
      </c>
      <c r="O87" s="92"/>
      <c r="P87" s="92"/>
      <c r="Q87" s="92"/>
      <c r="R87" s="328"/>
      <c r="S87" s="328"/>
      <c r="T87" s="328"/>
    </row>
    <row r="88" spans="1:20" x14ac:dyDescent="0.3">
      <c r="C88" s="305"/>
      <c r="D88" s="70">
        <f t="shared" si="64"/>
        <v>0</v>
      </c>
      <c r="E88" s="91" t="str">
        <f t="shared" si="66"/>
        <v/>
      </c>
      <c r="F88" s="91" t="str">
        <f t="shared" si="66"/>
        <v/>
      </c>
      <c r="G88" s="91" t="str">
        <f t="shared" si="67"/>
        <v/>
      </c>
      <c r="H88" s="91" t="str">
        <f t="shared" si="67"/>
        <v/>
      </c>
      <c r="I88" s="91" t="str">
        <f t="shared" si="67"/>
        <v/>
      </c>
      <c r="J88" s="91" t="str">
        <f t="shared" si="67"/>
        <v/>
      </c>
      <c r="K88" s="91" t="str">
        <f t="shared" si="68"/>
        <v/>
      </c>
      <c r="L88" s="91" t="str">
        <f t="shared" si="68"/>
        <v/>
      </c>
      <c r="M88" s="91" t="str">
        <f t="shared" si="68"/>
        <v/>
      </c>
      <c r="N88" s="91" t="str">
        <f t="shared" si="68"/>
        <v/>
      </c>
      <c r="O88" s="92"/>
      <c r="P88" s="92"/>
      <c r="Q88" s="92"/>
      <c r="R88" s="328"/>
      <c r="S88" s="328"/>
      <c r="T88" s="328"/>
    </row>
    <row r="89" spans="1:20" x14ac:dyDescent="0.3">
      <c r="C89" s="305"/>
      <c r="D89" s="71" t="s">
        <v>61</v>
      </c>
      <c r="E89" s="93">
        <f>SUM(E79:E88)</f>
        <v>0</v>
      </c>
      <c r="F89" s="93">
        <f t="shared" ref="F89:N89" si="69">SUM(F79:F88)</f>
        <v>0</v>
      </c>
      <c r="G89" s="93">
        <f t="shared" si="69"/>
        <v>0</v>
      </c>
      <c r="H89" s="93">
        <f t="shared" si="69"/>
        <v>0</v>
      </c>
      <c r="I89" s="93">
        <f t="shared" si="69"/>
        <v>0</v>
      </c>
      <c r="J89" s="93">
        <f t="shared" si="69"/>
        <v>0</v>
      </c>
      <c r="K89" s="93">
        <f t="shared" si="69"/>
        <v>0</v>
      </c>
      <c r="L89" s="93">
        <f t="shared" si="69"/>
        <v>0</v>
      </c>
      <c r="M89" s="93">
        <f t="shared" si="69"/>
        <v>0</v>
      </c>
      <c r="N89" s="93">
        <f t="shared" si="69"/>
        <v>0</v>
      </c>
      <c r="O89" s="92"/>
      <c r="P89" s="92"/>
      <c r="Q89" s="92"/>
      <c r="R89" s="328"/>
      <c r="S89" s="328"/>
      <c r="T89" s="328"/>
    </row>
    <row r="90" spans="1:20" x14ac:dyDescent="0.3">
      <c r="A90" s="278" t="s">
        <v>25</v>
      </c>
      <c r="C90" s="329"/>
      <c r="D90" s="71"/>
      <c r="E90" s="93"/>
      <c r="F90" s="93"/>
      <c r="G90" s="93"/>
      <c r="H90" s="93"/>
      <c r="I90" s="93"/>
      <c r="J90" s="93"/>
      <c r="K90" s="93"/>
      <c r="L90" s="93"/>
      <c r="M90" s="93"/>
      <c r="N90" s="93"/>
      <c r="O90" s="92"/>
      <c r="P90" s="92"/>
      <c r="Q90" s="92"/>
      <c r="R90" s="328"/>
      <c r="S90" s="328"/>
      <c r="T90" s="328"/>
    </row>
    <row r="91" spans="1:20" x14ac:dyDescent="0.3">
      <c r="B91" s="282" t="s">
        <v>26</v>
      </c>
      <c r="C91" s="329"/>
      <c r="D91" s="70">
        <f>D59</f>
        <v>0</v>
      </c>
      <c r="E91" s="91" t="str">
        <f xml:space="preserve"> IF(E$78=0,"",E59/E$78)</f>
        <v/>
      </c>
      <c r="F91" s="91" t="str">
        <f t="shared" ref="F91:N91" si="70" xml:space="preserve"> IF(F$78=0,"",F59/F$78)</f>
        <v/>
      </c>
      <c r="G91" s="91" t="str">
        <f t="shared" si="70"/>
        <v/>
      </c>
      <c r="H91" s="91" t="str">
        <f t="shared" si="70"/>
        <v/>
      </c>
      <c r="I91" s="91" t="str">
        <f t="shared" si="70"/>
        <v/>
      </c>
      <c r="J91" s="91" t="str">
        <f t="shared" si="70"/>
        <v/>
      </c>
      <c r="K91" s="91" t="str">
        <f t="shared" si="70"/>
        <v/>
      </c>
      <c r="L91" s="91" t="str">
        <f t="shared" si="70"/>
        <v/>
      </c>
      <c r="M91" s="91" t="str">
        <f t="shared" si="70"/>
        <v/>
      </c>
      <c r="N91" s="91" t="str">
        <f t="shared" si="70"/>
        <v/>
      </c>
      <c r="O91" s="92"/>
      <c r="P91" s="92"/>
      <c r="Q91" s="92"/>
      <c r="R91" s="328"/>
      <c r="S91" s="328"/>
      <c r="T91" s="328"/>
    </row>
    <row r="92" spans="1:20" x14ac:dyDescent="0.3">
      <c r="B92" s="282" t="s">
        <v>27</v>
      </c>
      <c r="C92" s="329"/>
      <c r="D92" s="70">
        <f t="shared" ref="D92:D100" si="71">D60</f>
        <v>0</v>
      </c>
      <c r="E92" s="91" t="str">
        <f t="shared" ref="E92:N92" si="72" xml:space="preserve"> IF(E$78=0,"",E60/E$78)</f>
        <v/>
      </c>
      <c r="F92" s="91" t="str">
        <f t="shared" si="72"/>
        <v/>
      </c>
      <c r="G92" s="91" t="str">
        <f t="shared" si="72"/>
        <v/>
      </c>
      <c r="H92" s="91" t="str">
        <f t="shared" si="72"/>
        <v/>
      </c>
      <c r="I92" s="91" t="str">
        <f t="shared" si="72"/>
        <v/>
      </c>
      <c r="J92" s="91" t="str">
        <f t="shared" si="72"/>
        <v/>
      </c>
      <c r="K92" s="91" t="str">
        <f t="shared" si="72"/>
        <v/>
      </c>
      <c r="L92" s="91" t="str">
        <f t="shared" si="72"/>
        <v/>
      </c>
      <c r="M92" s="91" t="str">
        <f t="shared" si="72"/>
        <v/>
      </c>
      <c r="N92" s="91" t="str">
        <f t="shared" si="72"/>
        <v/>
      </c>
      <c r="O92" s="92"/>
      <c r="P92" s="92"/>
      <c r="Q92" s="92"/>
      <c r="R92" s="328"/>
      <c r="S92" s="328"/>
      <c r="T92" s="328"/>
    </row>
    <row r="93" spans="1:20" x14ac:dyDescent="0.3">
      <c r="B93" s="282" t="s">
        <v>28</v>
      </c>
      <c r="C93" s="329"/>
      <c r="D93" s="70">
        <f t="shared" si="71"/>
        <v>0</v>
      </c>
      <c r="E93" s="91" t="str">
        <f t="shared" ref="E93:N93" si="73" xml:space="preserve"> IF(E$78=0,"",E61/E$78)</f>
        <v/>
      </c>
      <c r="F93" s="91" t="str">
        <f t="shared" si="73"/>
        <v/>
      </c>
      <c r="G93" s="91" t="str">
        <f t="shared" si="73"/>
        <v/>
      </c>
      <c r="H93" s="91" t="str">
        <f t="shared" si="73"/>
        <v/>
      </c>
      <c r="I93" s="91" t="str">
        <f t="shared" si="73"/>
        <v/>
      </c>
      <c r="J93" s="91" t="str">
        <f t="shared" si="73"/>
        <v/>
      </c>
      <c r="K93" s="91" t="str">
        <f t="shared" si="73"/>
        <v/>
      </c>
      <c r="L93" s="91" t="str">
        <f t="shared" si="73"/>
        <v/>
      </c>
      <c r="M93" s="91" t="str">
        <f t="shared" si="73"/>
        <v/>
      </c>
      <c r="N93" s="91" t="str">
        <f t="shared" si="73"/>
        <v/>
      </c>
      <c r="O93" s="92"/>
      <c r="P93" s="92"/>
      <c r="Q93" s="92"/>
      <c r="R93" s="328"/>
      <c r="S93" s="328"/>
      <c r="T93" s="328"/>
    </row>
    <row r="94" spans="1:20" x14ac:dyDescent="0.3">
      <c r="B94" s="282" t="s">
        <v>29</v>
      </c>
      <c r="C94" s="329"/>
      <c r="D94" s="70">
        <f t="shared" si="71"/>
        <v>0</v>
      </c>
      <c r="E94" s="91" t="str">
        <f t="shared" ref="E94:N94" si="74" xml:space="preserve"> IF(E$78=0,"",E62/E$78)</f>
        <v/>
      </c>
      <c r="F94" s="91" t="str">
        <f t="shared" si="74"/>
        <v/>
      </c>
      <c r="G94" s="91" t="str">
        <f t="shared" si="74"/>
        <v/>
      </c>
      <c r="H94" s="91" t="str">
        <f t="shared" si="74"/>
        <v/>
      </c>
      <c r="I94" s="91" t="str">
        <f t="shared" si="74"/>
        <v/>
      </c>
      <c r="J94" s="91" t="str">
        <f t="shared" si="74"/>
        <v/>
      </c>
      <c r="K94" s="91" t="str">
        <f t="shared" si="74"/>
        <v/>
      </c>
      <c r="L94" s="91" t="str">
        <f t="shared" si="74"/>
        <v/>
      </c>
      <c r="M94" s="91" t="str">
        <f t="shared" si="74"/>
        <v/>
      </c>
      <c r="N94" s="91" t="str">
        <f t="shared" si="74"/>
        <v/>
      </c>
      <c r="O94" s="92"/>
      <c r="P94" s="92"/>
      <c r="Q94" s="92"/>
      <c r="R94" s="328"/>
      <c r="S94" s="328"/>
      <c r="T94" s="328"/>
    </row>
    <row r="95" spans="1:20" x14ac:dyDescent="0.3">
      <c r="B95" s="311" t="s">
        <v>216</v>
      </c>
      <c r="C95" s="329"/>
      <c r="D95" s="70">
        <f t="shared" si="71"/>
        <v>0</v>
      </c>
      <c r="E95" s="91" t="str">
        <f t="shared" ref="E95:N95" si="75" xml:space="preserve"> IF(E$78=0,"",E63/E$78)</f>
        <v/>
      </c>
      <c r="F95" s="91" t="str">
        <f t="shared" si="75"/>
        <v/>
      </c>
      <c r="G95" s="91" t="str">
        <f t="shared" si="75"/>
        <v/>
      </c>
      <c r="H95" s="91" t="str">
        <f t="shared" si="75"/>
        <v/>
      </c>
      <c r="I95" s="91" t="str">
        <f t="shared" si="75"/>
        <v/>
      </c>
      <c r="J95" s="91" t="str">
        <f t="shared" si="75"/>
        <v/>
      </c>
      <c r="K95" s="91" t="str">
        <f t="shared" si="75"/>
        <v/>
      </c>
      <c r="L95" s="91" t="str">
        <f t="shared" si="75"/>
        <v/>
      </c>
      <c r="M95" s="91" t="str">
        <f t="shared" si="75"/>
        <v/>
      </c>
      <c r="N95" s="91" t="str">
        <f t="shared" si="75"/>
        <v/>
      </c>
      <c r="O95" s="92"/>
      <c r="P95" s="92"/>
      <c r="Q95" s="92"/>
      <c r="R95" s="328"/>
      <c r="S95" s="328"/>
      <c r="T95" s="328"/>
    </row>
    <row r="96" spans="1:20" x14ac:dyDescent="0.3">
      <c r="B96" s="311" t="s">
        <v>177</v>
      </c>
      <c r="C96" s="329"/>
      <c r="D96" s="70">
        <f t="shared" si="71"/>
        <v>0</v>
      </c>
      <c r="E96" s="91" t="str">
        <f t="shared" ref="E96:N96" si="76" xml:space="preserve"> IF(E$78=0,"",E64/E$78)</f>
        <v/>
      </c>
      <c r="F96" s="91" t="str">
        <f t="shared" si="76"/>
        <v/>
      </c>
      <c r="G96" s="91" t="str">
        <f t="shared" si="76"/>
        <v/>
      </c>
      <c r="H96" s="91" t="str">
        <f t="shared" si="76"/>
        <v/>
      </c>
      <c r="I96" s="91" t="str">
        <f t="shared" si="76"/>
        <v/>
      </c>
      <c r="J96" s="91" t="str">
        <f t="shared" si="76"/>
        <v/>
      </c>
      <c r="K96" s="91" t="str">
        <f t="shared" si="76"/>
        <v/>
      </c>
      <c r="L96" s="91" t="str">
        <f t="shared" si="76"/>
        <v/>
      </c>
      <c r="M96" s="91" t="str">
        <f t="shared" si="76"/>
        <v/>
      </c>
      <c r="N96" s="91" t="str">
        <f t="shared" si="76"/>
        <v/>
      </c>
      <c r="O96" s="92"/>
      <c r="P96" s="92"/>
      <c r="Q96" s="92"/>
      <c r="R96" s="328"/>
      <c r="S96" s="328"/>
      <c r="T96" s="328"/>
    </row>
    <row r="97" spans="1:20" x14ac:dyDescent="0.3">
      <c r="B97" s="311" t="s">
        <v>178</v>
      </c>
      <c r="C97" s="329"/>
      <c r="D97" s="70">
        <f t="shared" si="71"/>
        <v>0</v>
      </c>
      <c r="E97" s="91" t="str">
        <f t="shared" ref="E97:N97" si="77" xml:space="preserve"> IF(E$78=0,"",E65/E$78)</f>
        <v/>
      </c>
      <c r="F97" s="91" t="str">
        <f t="shared" si="77"/>
        <v/>
      </c>
      <c r="G97" s="91" t="str">
        <f t="shared" si="77"/>
        <v/>
      </c>
      <c r="H97" s="91" t="str">
        <f t="shared" si="77"/>
        <v/>
      </c>
      <c r="I97" s="91" t="str">
        <f t="shared" si="77"/>
        <v/>
      </c>
      <c r="J97" s="91" t="str">
        <f t="shared" si="77"/>
        <v/>
      </c>
      <c r="K97" s="91" t="str">
        <f t="shared" si="77"/>
        <v/>
      </c>
      <c r="L97" s="91" t="str">
        <f t="shared" si="77"/>
        <v/>
      </c>
      <c r="M97" s="91" t="str">
        <f t="shared" si="77"/>
        <v/>
      </c>
      <c r="N97" s="91" t="str">
        <f t="shared" si="77"/>
        <v/>
      </c>
      <c r="O97" s="92"/>
      <c r="P97" s="92"/>
      <c r="Q97" s="92"/>
      <c r="R97" s="328"/>
      <c r="S97" s="328"/>
      <c r="T97" s="328"/>
    </row>
    <row r="98" spans="1:20" x14ac:dyDescent="0.3">
      <c r="B98" s="311" t="s">
        <v>179</v>
      </c>
      <c r="C98" s="329"/>
      <c r="D98" s="70">
        <f t="shared" si="71"/>
        <v>0</v>
      </c>
      <c r="E98" s="91" t="str">
        <f t="shared" ref="E98:N98" si="78" xml:space="preserve"> IF(E$78=0,"",E66/E$78)</f>
        <v/>
      </c>
      <c r="F98" s="91" t="str">
        <f t="shared" si="78"/>
        <v/>
      </c>
      <c r="G98" s="91" t="str">
        <f t="shared" si="78"/>
        <v/>
      </c>
      <c r="H98" s="91" t="str">
        <f t="shared" si="78"/>
        <v/>
      </c>
      <c r="I98" s="91" t="str">
        <f t="shared" si="78"/>
        <v/>
      </c>
      <c r="J98" s="91" t="str">
        <f t="shared" si="78"/>
        <v/>
      </c>
      <c r="K98" s="91" t="str">
        <f t="shared" si="78"/>
        <v/>
      </c>
      <c r="L98" s="91" t="str">
        <f t="shared" si="78"/>
        <v/>
      </c>
      <c r="M98" s="91" t="str">
        <f t="shared" si="78"/>
        <v/>
      </c>
      <c r="N98" s="91" t="str">
        <f t="shared" si="78"/>
        <v/>
      </c>
      <c r="O98" s="92"/>
      <c r="P98" s="92"/>
      <c r="Q98" s="92"/>
      <c r="R98" s="328"/>
      <c r="S98" s="328"/>
      <c r="T98" s="328"/>
    </row>
    <row r="99" spans="1:20" x14ac:dyDescent="0.3">
      <c r="B99" s="311" t="s">
        <v>180</v>
      </c>
      <c r="C99" s="329"/>
      <c r="D99" s="70">
        <f t="shared" si="71"/>
        <v>0</v>
      </c>
      <c r="E99" s="91" t="str">
        <f t="shared" ref="E99:N99" si="79" xml:space="preserve"> IF(E$78=0,"",E67/E$78)</f>
        <v/>
      </c>
      <c r="F99" s="91" t="str">
        <f t="shared" si="79"/>
        <v/>
      </c>
      <c r="G99" s="91" t="str">
        <f t="shared" si="79"/>
        <v/>
      </c>
      <c r="H99" s="91" t="str">
        <f t="shared" si="79"/>
        <v/>
      </c>
      <c r="I99" s="91" t="str">
        <f t="shared" si="79"/>
        <v/>
      </c>
      <c r="J99" s="91" t="str">
        <f t="shared" si="79"/>
        <v/>
      </c>
      <c r="K99" s="91" t="str">
        <f t="shared" si="79"/>
        <v/>
      </c>
      <c r="L99" s="91" t="str">
        <f t="shared" si="79"/>
        <v/>
      </c>
      <c r="M99" s="91" t="str">
        <f t="shared" si="79"/>
        <v/>
      </c>
      <c r="N99" s="91" t="str">
        <f t="shared" si="79"/>
        <v/>
      </c>
      <c r="O99" s="92"/>
      <c r="P99" s="92"/>
      <c r="Q99" s="92"/>
      <c r="R99" s="328"/>
      <c r="S99" s="328"/>
      <c r="T99" s="328"/>
    </row>
    <row r="100" spans="1:20" x14ac:dyDescent="0.3">
      <c r="B100" s="311" t="s">
        <v>181</v>
      </c>
      <c r="C100" s="329"/>
      <c r="D100" s="70">
        <f t="shared" si="71"/>
        <v>0</v>
      </c>
      <c r="E100" s="91" t="str">
        <f t="shared" ref="E100:N100" si="80" xml:space="preserve"> IF(E$78=0,"",E68/E$78)</f>
        <v/>
      </c>
      <c r="F100" s="91" t="str">
        <f t="shared" si="80"/>
        <v/>
      </c>
      <c r="G100" s="91" t="str">
        <f t="shared" si="80"/>
        <v/>
      </c>
      <c r="H100" s="91" t="str">
        <f t="shared" si="80"/>
        <v/>
      </c>
      <c r="I100" s="91" t="str">
        <f t="shared" si="80"/>
        <v/>
      </c>
      <c r="J100" s="91" t="str">
        <f t="shared" si="80"/>
        <v/>
      </c>
      <c r="K100" s="91" t="str">
        <f t="shared" si="80"/>
        <v/>
      </c>
      <c r="L100" s="91" t="str">
        <f t="shared" si="80"/>
        <v/>
      </c>
      <c r="M100" s="91" t="str">
        <f t="shared" si="80"/>
        <v/>
      </c>
      <c r="N100" s="91" t="str">
        <f t="shared" si="80"/>
        <v/>
      </c>
      <c r="O100" s="92"/>
      <c r="P100" s="92"/>
      <c r="Q100" s="92"/>
      <c r="R100" s="328"/>
      <c r="S100" s="328"/>
      <c r="T100" s="328"/>
    </row>
    <row r="101" spans="1:20" x14ac:dyDescent="0.3">
      <c r="B101" s="282"/>
      <c r="C101" s="329"/>
      <c r="D101" s="71" t="s">
        <v>61</v>
      </c>
      <c r="E101" s="93">
        <f>SUM(E91:E100)</f>
        <v>0</v>
      </c>
      <c r="F101" s="93">
        <f t="shared" ref="F101:N101" si="81">SUM(F91:F100)</f>
        <v>0</v>
      </c>
      <c r="G101" s="93">
        <f t="shared" si="81"/>
        <v>0</v>
      </c>
      <c r="H101" s="93">
        <f t="shared" si="81"/>
        <v>0</v>
      </c>
      <c r="I101" s="93">
        <f t="shared" si="81"/>
        <v>0</v>
      </c>
      <c r="J101" s="93">
        <f t="shared" si="81"/>
        <v>0</v>
      </c>
      <c r="K101" s="93">
        <f t="shared" si="81"/>
        <v>0</v>
      </c>
      <c r="L101" s="93">
        <f t="shared" si="81"/>
        <v>0</v>
      </c>
      <c r="M101" s="93">
        <f t="shared" si="81"/>
        <v>0</v>
      </c>
      <c r="N101" s="93">
        <f t="shared" si="81"/>
        <v>0</v>
      </c>
      <c r="O101" s="92"/>
      <c r="P101" s="92"/>
      <c r="Q101" s="92"/>
      <c r="R101" s="328"/>
      <c r="S101" s="328"/>
      <c r="T101" s="328"/>
    </row>
    <row r="102" spans="1:20" x14ac:dyDescent="0.3">
      <c r="A102" s="278" t="s">
        <v>23</v>
      </c>
      <c r="C102" s="330"/>
      <c r="D102" s="71"/>
      <c r="E102" s="93"/>
      <c r="F102" s="93"/>
      <c r="G102" s="93"/>
      <c r="H102" s="93"/>
      <c r="I102" s="93"/>
      <c r="J102" s="93"/>
      <c r="K102" s="93"/>
      <c r="L102" s="93"/>
      <c r="M102" s="93"/>
      <c r="N102" s="93"/>
      <c r="O102" s="92"/>
      <c r="P102" s="92"/>
      <c r="Q102" s="92"/>
      <c r="R102" s="309"/>
      <c r="S102" s="309"/>
      <c r="T102" s="328"/>
    </row>
    <row r="103" spans="1:20" s="283" customFormat="1" x14ac:dyDescent="0.3">
      <c r="A103" s="312"/>
      <c r="B103" s="282" t="s">
        <v>71</v>
      </c>
      <c r="C103" s="331"/>
      <c r="D103" s="70">
        <f>D70</f>
        <v>0</v>
      </c>
      <c r="E103" s="91" t="str">
        <f>IF(E$78=0,"",E70/E$78)</f>
        <v/>
      </c>
      <c r="F103" s="91" t="str">
        <f t="shared" ref="F103:Q103" si="82">IF(F$78=0,"",F70/F$78)</f>
        <v/>
      </c>
      <c r="G103" s="91" t="str">
        <f t="shared" si="82"/>
        <v/>
      </c>
      <c r="H103" s="91" t="str">
        <f t="shared" si="82"/>
        <v/>
      </c>
      <c r="I103" s="91" t="str">
        <f t="shared" si="82"/>
        <v/>
      </c>
      <c r="J103" s="91" t="str">
        <f t="shared" si="82"/>
        <v/>
      </c>
      <c r="K103" s="91" t="str">
        <f t="shared" si="82"/>
        <v/>
      </c>
      <c r="L103" s="91" t="str">
        <f t="shared" si="82"/>
        <v/>
      </c>
      <c r="M103" s="91" t="str">
        <f t="shared" si="82"/>
        <v/>
      </c>
      <c r="N103" s="91" t="str">
        <f t="shared" si="82"/>
        <v/>
      </c>
      <c r="O103" s="91" t="str">
        <f t="shared" si="82"/>
        <v/>
      </c>
      <c r="P103" s="91" t="str">
        <f t="shared" si="82"/>
        <v/>
      </c>
      <c r="Q103" s="91" t="str">
        <f t="shared" si="82"/>
        <v/>
      </c>
      <c r="R103" s="307"/>
      <c r="S103" s="307"/>
      <c r="T103" s="332"/>
    </row>
    <row r="104" spans="1:20" s="283" customFormat="1" x14ac:dyDescent="0.3">
      <c r="A104" s="312"/>
      <c r="B104" s="282" t="s">
        <v>41</v>
      </c>
      <c r="C104" s="333"/>
      <c r="D104" s="70">
        <f>D71</f>
        <v>0</v>
      </c>
      <c r="E104" s="91" t="str">
        <f>IF(E$78=0,"",E71/E$78)</f>
        <v/>
      </c>
      <c r="F104" s="91" t="str">
        <f t="shared" ref="F104:Q104" si="83">IF(F$78=0,"",F71/F$78)</f>
        <v/>
      </c>
      <c r="G104" s="91" t="str">
        <f t="shared" si="83"/>
        <v/>
      </c>
      <c r="H104" s="91" t="str">
        <f t="shared" si="83"/>
        <v/>
      </c>
      <c r="I104" s="91" t="str">
        <f t="shared" si="83"/>
        <v/>
      </c>
      <c r="J104" s="91" t="str">
        <f t="shared" si="83"/>
        <v/>
      </c>
      <c r="K104" s="91" t="str">
        <f t="shared" si="83"/>
        <v/>
      </c>
      <c r="L104" s="91" t="str">
        <f t="shared" si="83"/>
        <v/>
      </c>
      <c r="M104" s="91" t="str">
        <f t="shared" si="83"/>
        <v/>
      </c>
      <c r="N104" s="91" t="str">
        <f t="shared" si="83"/>
        <v/>
      </c>
      <c r="O104" s="91" t="str">
        <f t="shared" si="83"/>
        <v/>
      </c>
      <c r="P104" s="91" t="str">
        <f t="shared" si="83"/>
        <v/>
      </c>
      <c r="Q104" s="91" t="str">
        <f t="shared" si="83"/>
        <v/>
      </c>
      <c r="R104" s="307"/>
      <c r="S104" s="307"/>
      <c r="T104" s="332"/>
    </row>
    <row r="105" spans="1:20" s="283" customFormat="1" x14ac:dyDescent="0.3">
      <c r="A105" s="312"/>
      <c r="B105" s="282" t="s">
        <v>42</v>
      </c>
      <c r="C105" s="331"/>
      <c r="D105" s="70">
        <f>D72</f>
        <v>0</v>
      </c>
      <c r="E105" s="91" t="str">
        <f>IF(E$78=0,"",E72/E$78)</f>
        <v/>
      </c>
      <c r="F105" s="91" t="str">
        <f t="shared" ref="F105:Q105" si="84">IF(F$78=0,"",F72/F$78)</f>
        <v/>
      </c>
      <c r="G105" s="91" t="str">
        <f t="shared" si="84"/>
        <v/>
      </c>
      <c r="H105" s="91" t="str">
        <f t="shared" si="84"/>
        <v/>
      </c>
      <c r="I105" s="91" t="str">
        <f t="shared" si="84"/>
        <v/>
      </c>
      <c r="J105" s="91" t="str">
        <f t="shared" si="84"/>
        <v/>
      </c>
      <c r="K105" s="91" t="str">
        <f t="shared" si="84"/>
        <v/>
      </c>
      <c r="L105" s="91" t="str">
        <f t="shared" si="84"/>
        <v/>
      </c>
      <c r="M105" s="91" t="str">
        <f t="shared" si="84"/>
        <v/>
      </c>
      <c r="N105" s="91" t="str">
        <f t="shared" si="84"/>
        <v/>
      </c>
      <c r="O105" s="91" t="str">
        <f t="shared" si="84"/>
        <v/>
      </c>
      <c r="P105" s="91" t="str">
        <f t="shared" si="84"/>
        <v/>
      </c>
      <c r="Q105" s="91" t="str">
        <f t="shared" si="84"/>
        <v/>
      </c>
      <c r="R105" s="307"/>
      <c r="S105" s="307"/>
      <c r="T105" s="332"/>
    </row>
    <row r="106" spans="1:20" s="266" customFormat="1" ht="13.5" customHeight="1" x14ac:dyDescent="0.3">
      <c r="A106" s="268"/>
      <c r="B106" s="269"/>
      <c r="C106" s="269"/>
      <c r="D106" s="71" t="s">
        <v>61</v>
      </c>
      <c r="E106" s="94">
        <f>SUM(E103:E105)</f>
        <v>0</v>
      </c>
      <c r="F106" s="94">
        <f t="shared" ref="F106:Q106" si="85">SUM(F103:F105)</f>
        <v>0</v>
      </c>
      <c r="G106" s="94">
        <f t="shared" si="85"/>
        <v>0</v>
      </c>
      <c r="H106" s="94">
        <f t="shared" si="85"/>
        <v>0</v>
      </c>
      <c r="I106" s="94">
        <f t="shared" si="85"/>
        <v>0</v>
      </c>
      <c r="J106" s="94">
        <f t="shared" si="85"/>
        <v>0</v>
      </c>
      <c r="K106" s="94">
        <f t="shared" si="85"/>
        <v>0</v>
      </c>
      <c r="L106" s="94">
        <f t="shared" si="85"/>
        <v>0</v>
      </c>
      <c r="M106" s="94">
        <f t="shared" si="85"/>
        <v>0</v>
      </c>
      <c r="N106" s="94">
        <f t="shared" si="85"/>
        <v>0</v>
      </c>
      <c r="O106" s="94">
        <f t="shared" si="85"/>
        <v>0</v>
      </c>
      <c r="P106" s="94">
        <f t="shared" si="85"/>
        <v>0</v>
      </c>
      <c r="Q106" s="94">
        <f t="shared" si="85"/>
        <v>0</v>
      </c>
      <c r="R106" s="334"/>
      <c r="S106" s="335"/>
      <c r="T106" s="335"/>
    </row>
    <row r="107" spans="1:20" ht="12.75" customHeight="1" x14ac:dyDescent="0.3">
      <c r="D107" s="65" t="s">
        <v>83</v>
      </c>
      <c r="E107" s="95">
        <f>E101+E106</f>
        <v>0</v>
      </c>
      <c r="F107" s="95">
        <f t="shared" ref="F107:Q107" si="86">F101+F106</f>
        <v>0</v>
      </c>
      <c r="G107" s="95">
        <f t="shared" si="86"/>
        <v>0</v>
      </c>
      <c r="H107" s="95">
        <f t="shared" si="86"/>
        <v>0</v>
      </c>
      <c r="I107" s="95">
        <f t="shared" si="86"/>
        <v>0</v>
      </c>
      <c r="J107" s="95">
        <f t="shared" si="86"/>
        <v>0</v>
      </c>
      <c r="K107" s="95">
        <f t="shared" si="86"/>
        <v>0</v>
      </c>
      <c r="L107" s="95">
        <f t="shared" si="86"/>
        <v>0</v>
      </c>
      <c r="M107" s="95">
        <f t="shared" si="86"/>
        <v>0</v>
      </c>
      <c r="N107" s="95">
        <f>N101+N106</f>
        <v>0</v>
      </c>
      <c r="O107" s="95">
        <f>O101+O106</f>
        <v>0</v>
      </c>
      <c r="P107" s="95">
        <f t="shared" si="86"/>
        <v>0</v>
      </c>
      <c r="Q107" s="95">
        <f t="shared" si="86"/>
        <v>0</v>
      </c>
      <c r="R107" s="322"/>
      <c r="S107" s="322"/>
      <c r="T107" s="322"/>
    </row>
    <row r="108" spans="1:20" ht="12.75" customHeight="1" x14ac:dyDescent="0.3">
      <c r="D108" s="65" t="s">
        <v>189</v>
      </c>
      <c r="E108" s="353">
        <f>E89</f>
        <v>0</v>
      </c>
      <c r="F108" s="353">
        <f t="shared" ref="F108:N108" si="87">F89</f>
        <v>0</v>
      </c>
      <c r="G108" s="353">
        <f t="shared" si="87"/>
        <v>0</v>
      </c>
      <c r="H108" s="353">
        <f t="shared" si="87"/>
        <v>0</v>
      </c>
      <c r="I108" s="353">
        <f t="shared" si="87"/>
        <v>0</v>
      </c>
      <c r="J108" s="353">
        <f t="shared" si="87"/>
        <v>0</v>
      </c>
      <c r="K108" s="353">
        <f t="shared" si="87"/>
        <v>0</v>
      </c>
      <c r="L108" s="353">
        <f t="shared" si="87"/>
        <v>0</v>
      </c>
      <c r="M108" s="353">
        <f t="shared" si="87"/>
        <v>0</v>
      </c>
      <c r="N108" s="353">
        <f t="shared" si="87"/>
        <v>0</v>
      </c>
      <c r="O108" s="322"/>
      <c r="P108" s="322"/>
      <c r="Q108" s="322"/>
      <c r="R108" s="322"/>
      <c r="S108" s="322"/>
      <c r="T108" s="322"/>
    </row>
    <row r="109" spans="1:20" ht="16.5" customHeight="1" x14ac:dyDescent="0.3">
      <c r="D109" s="260" t="s">
        <v>190</v>
      </c>
      <c r="E109" s="353">
        <f>SUM(E107:E108)</f>
        <v>0</v>
      </c>
      <c r="F109" s="353">
        <f t="shared" ref="F109:Q109" si="88">SUM(F107:F108)</f>
        <v>0</v>
      </c>
      <c r="G109" s="353">
        <f t="shared" si="88"/>
        <v>0</v>
      </c>
      <c r="H109" s="353">
        <f t="shared" si="88"/>
        <v>0</v>
      </c>
      <c r="I109" s="353">
        <f t="shared" si="88"/>
        <v>0</v>
      </c>
      <c r="J109" s="353">
        <f t="shared" si="88"/>
        <v>0</v>
      </c>
      <c r="K109" s="353">
        <f t="shared" si="88"/>
        <v>0</v>
      </c>
      <c r="L109" s="353">
        <f t="shared" si="88"/>
        <v>0</v>
      </c>
      <c r="M109" s="353">
        <f t="shared" si="88"/>
        <v>0</v>
      </c>
      <c r="N109" s="353">
        <f t="shared" si="88"/>
        <v>0</v>
      </c>
      <c r="O109" s="353">
        <f t="shared" si="88"/>
        <v>0</v>
      </c>
      <c r="P109" s="353">
        <f t="shared" si="88"/>
        <v>0</v>
      </c>
      <c r="Q109" s="353">
        <f t="shared" si="88"/>
        <v>0</v>
      </c>
      <c r="R109" s="322"/>
      <c r="S109" s="322"/>
      <c r="T109" s="322"/>
    </row>
    <row r="110" spans="1:20" ht="16.5" customHeight="1" x14ac:dyDescent="0.3">
      <c r="B110" s="260" t="s">
        <v>56</v>
      </c>
      <c r="C110" s="336" t="s">
        <v>49</v>
      </c>
      <c r="D110" s="189" t="s">
        <v>60</v>
      </c>
    </row>
    <row r="111" spans="1:20" x14ac:dyDescent="0.3">
      <c r="C111" s="337" t="s">
        <v>57</v>
      </c>
      <c r="D111" s="189" t="s">
        <v>103</v>
      </c>
    </row>
    <row r="112" spans="1:20" x14ac:dyDescent="0.3">
      <c r="C112" s="302"/>
      <c r="D112" s="189"/>
    </row>
    <row r="113" spans="13:14" x14ac:dyDescent="0.3">
      <c r="M113" s="338"/>
      <c r="N113" s="338"/>
    </row>
    <row r="114" spans="13:14" x14ac:dyDescent="0.3">
      <c r="M114" s="338"/>
      <c r="N114" s="338"/>
    </row>
  </sheetData>
  <sheetProtection selectLockedCells="1" selectUnlockedCells="1"/>
  <mergeCells count="18">
    <mergeCell ref="E8:F8"/>
    <mergeCell ref="E7:F7"/>
    <mergeCell ref="A1:R1"/>
    <mergeCell ref="E6:F6"/>
    <mergeCell ref="A3:J3"/>
    <mergeCell ref="A2:J2"/>
    <mergeCell ref="O5:P5"/>
    <mergeCell ref="Q3:R3"/>
    <mergeCell ref="K12:M12"/>
    <mergeCell ref="K13:M13"/>
    <mergeCell ref="K14:M14"/>
    <mergeCell ref="K15:M15"/>
    <mergeCell ref="K16:M16"/>
    <mergeCell ref="K17:M17"/>
    <mergeCell ref="K18:M18"/>
    <mergeCell ref="K19:M19"/>
    <mergeCell ref="K20:M20"/>
    <mergeCell ref="K21:M21"/>
  </mergeCells>
  <phoneticPr fontId="13" type="noConversion"/>
  <dataValidations count="1">
    <dataValidation type="list" allowBlank="1" showInputMessage="1" showErrorMessage="1" sqref="C27:C36" xr:uid="{00000000-0002-0000-0300-000000000000}">
      <formula1>"Yes, No"</formula1>
    </dataValidation>
  </dataValidations>
  <pageMargins left="0.25" right="0.25" top="0.25" bottom="0.25" header="0.5" footer="0.5"/>
  <pageSetup paperSize="199" scale="38" fitToHeight="2" orientation="landscape" r:id="rId1"/>
  <headerFooter alignWithMargins="0">
    <oddFooter>&amp;C&amp;P&amp;R&amp;D</oddFooter>
  </headerFooter>
  <rowBreaks count="1" manualBreakCount="1">
    <brk id="111" max="22" man="1"/>
  </rowBreaks>
  <ignoredErrors>
    <ignoredError sqref="E38:F38" unlockedFormula="1"/>
  </ignoredError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V114"/>
  <sheetViews>
    <sheetView zoomScale="85" zoomScaleNormal="85" workbookViewId="0">
      <selection activeCell="P55" sqref="P55"/>
    </sheetView>
  </sheetViews>
  <sheetFormatPr defaultColWidth="9.08984375" defaultRowHeight="13" x14ac:dyDescent="0.3"/>
  <cols>
    <col min="1" max="1" width="4.36328125" style="247" customWidth="1"/>
    <col min="2" max="2" width="19.6328125" style="248" customWidth="1"/>
    <col min="3" max="3" width="8.6328125" style="248" customWidth="1"/>
    <col min="4" max="4" width="42.90625" style="238" customWidth="1"/>
    <col min="5" max="5" width="15.90625" style="238" customWidth="1"/>
    <col min="6" max="7" width="12.453125" style="238" customWidth="1"/>
    <col min="8" max="8" width="14.08984375" style="238" customWidth="1"/>
    <col min="9" max="9" width="13.54296875" style="238" customWidth="1"/>
    <col min="10" max="10" width="14" style="238" customWidth="1"/>
    <col min="11" max="11" width="12.54296875" style="238" customWidth="1"/>
    <col min="12" max="12" width="12.36328125" style="238" customWidth="1"/>
    <col min="13" max="13" width="15.36328125" style="238" customWidth="1"/>
    <col min="14" max="14" width="13.08984375" style="238" customWidth="1"/>
    <col min="15" max="15" width="10.90625" style="238" bestFit="1" customWidth="1"/>
    <col min="16" max="16" width="10.54296875" style="238" customWidth="1"/>
    <col min="17" max="17" width="11.453125" style="238" customWidth="1"/>
    <col min="18" max="18" width="14.6328125" style="238" customWidth="1"/>
    <col min="19" max="19" width="1.36328125" style="238" customWidth="1"/>
    <col min="20" max="20" width="22.36328125" style="238" customWidth="1"/>
    <col min="21" max="21" width="10" style="238" customWidth="1"/>
    <col min="22" max="23" width="10.6328125" style="238" bestFit="1" customWidth="1"/>
    <col min="24" max="24" width="17.453125" style="238" customWidth="1"/>
    <col min="25" max="16384" width="9.08984375" style="238"/>
  </cols>
  <sheetData>
    <row r="1" spans="1:20" s="236" customFormat="1" ht="16.5" customHeight="1" x14ac:dyDescent="0.3">
      <c r="A1" s="393" t="s">
        <v>207</v>
      </c>
      <c r="B1" s="394"/>
      <c r="C1" s="394"/>
      <c r="D1" s="394"/>
      <c r="E1" s="394"/>
      <c r="F1" s="394"/>
      <c r="G1" s="394"/>
      <c r="H1" s="394"/>
      <c r="I1" s="394"/>
      <c r="J1" s="394"/>
      <c r="K1" s="394"/>
      <c r="L1" s="394"/>
      <c r="M1" s="394"/>
      <c r="N1" s="394"/>
      <c r="O1" s="394"/>
      <c r="P1" s="394"/>
      <c r="Q1" s="394"/>
      <c r="R1" s="394"/>
      <c r="S1" s="234"/>
      <c r="T1" s="235"/>
    </row>
    <row r="2" spans="1:20" ht="19.5" customHeight="1" x14ac:dyDescent="0.3">
      <c r="A2" s="443" t="s">
        <v>77</v>
      </c>
      <c r="B2" s="396"/>
      <c r="C2" s="396"/>
      <c r="D2" s="396"/>
      <c r="E2" s="396"/>
      <c r="F2" s="396"/>
      <c r="G2" s="396"/>
      <c r="H2" s="396"/>
      <c r="I2" s="396"/>
      <c r="J2" s="396"/>
      <c r="K2" s="237"/>
      <c r="L2" s="237"/>
      <c r="M2" s="237"/>
      <c r="N2" s="237"/>
      <c r="O2" s="237"/>
      <c r="P2" s="237"/>
      <c r="Q2" s="237"/>
      <c r="R2" s="234"/>
      <c r="S2" s="234"/>
      <c r="T2" s="234"/>
    </row>
    <row r="3" spans="1:20" ht="18.75" customHeight="1" x14ac:dyDescent="0.3">
      <c r="A3" s="395" t="s">
        <v>72</v>
      </c>
      <c r="B3" s="396"/>
      <c r="C3" s="396"/>
      <c r="D3" s="396"/>
      <c r="E3" s="396"/>
      <c r="F3" s="396"/>
      <c r="G3" s="396"/>
      <c r="H3" s="396"/>
      <c r="I3" s="396"/>
      <c r="J3" s="396"/>
      <c r="L3" s="239"/>
      <c r="M3" s="368"/>
      <c r="N3" s="239"/>
      <c r="O3" s="372"/>
      <c r="P3" s="239"/>
      <c r="Q3" s="444"/>
      <c r="R3" s="445"/>
    </row>
    <row r="4" spans="1:20" ht="6" customHeight="1" x14ac:dyDescent="0.3">
      <c r="A4" s="240"/>
      <c r="B4" s="241"/>
      <c r="C4" s="241"/>
      <c r="D4" s="241"/>
      <c r="E4" s="241"/>
      <c r="F4" s="241"/>
      <c r="G4" s="241"/>
      <c r="H4" s="241"/>
      <c r="I4" s="241"/>
      <c r="J4" s="241"/>
      <c r="L4" s="239"/>
      <c r="N4" s="239"/>
      <c r="P4" s="239"/>
      <c r="Q4" s="242"/>
      <c r="R4" s="242"/>
    </row>
    <row r="5" spans="1:20" s="245" customFormat="1" x14ac:dyDescent="0.3">
      <c r="A5" s="243" t="s">
        <v>43</v>
      </c>
      <c r="B5" s="243" t="s">
        <v>45</v>
      </c>
      <c r="C5" s="244"/>
      <c r="D5" s="16" t="s">
        <v>15</v>
      </c>
      <c r="E5" s="5"/>
      <c r="F5" s="6"/>
      <c r="H5" s="246"/>
      <c r="I5" s="185"/>
      <c r="J5" s="186" t="s">
        <v>78</v>
      </c>
      <c r="O5" s="399"/>
      <c r="P5" s="399"/>
    </row>
    <row r="6" spans="1:20" x14ac:dyDescent="0.3">
      <c r="B6" s="247" t="s">
        <v>44</v>
      </c>
      <c r="D6" s="17" t="s">
        <v>16</v>
      </c>
      <c r="E6" s="391"/>
      <c r="F6" s="392"/>
      <c r="H6" s="189"/>
      <c r="I6" s="188" t="s">
        <v>79</v>
      </c>
      <c r="J6" s="130"/>
      <c r="K6" s="9" t="s">
        <v>84</v>
      </c>
      <c r="L6"/>
      <c r="M6"/>
    </row>
    <row r="7" spans="1:20" x14ac:dyDescent="0.3">
      <c r="B7" s="249"/>
      <c r="D7" s="177" t="s">
        <v>210</v>
      </c>
      <c r="E7" s="391"/>
      <c r="F7" s="392"/>
      <c r="I7" s="191" t="s">
        <v>80</v>
      </c>
      <c r="J7" s="130"/>
      <c r="K7" s="9" t="s">
        <v>85</v>
      </c>
      <c r="L7"/>
      <c r="M7"/>
    </row>
    <row r="8" spans="1:20" x14ac:dyDescent="0.3">
      <c r="B8" s="249"/>
      <c r="D8" s="368" t="s">
        <v>209</v>
      </c>
      <c r="E8" s="390"/>
      <c r="F8" s="390"/>
      <c r="I8" s="191" t="s">
        <v>81</v>
      </c>
      <c r="J8" s="4"/>
      <c r="K8" s="9" t="s">
        <v>85</v>
      </c>
      <c r="L8"/>
      <c r="M8"/>
    </row>
    <row r="9" spans="1:20" x14ac:dyDescent="0.3">
      <c r="B9" s="249"/>
      <c r="D9" s="18"/>
      <c r="J9" s="105"/>
      <c r="K9" s="9"/>
      <c r="L9"/>
      <c r="M9"/>
    </row>
    <row r="10" spans="1:20" x14ac:dyDescent="0.3">
      <c r="B10" s="251" t="s">
        <v>217</v>
      </c>
      <c r="D10" s="9" t="s">
        <v>31</v>
      </c>
      <c r="E10" s="236">
        <v>9</v>
      </c>
      <c r="I10" s="251"/>
      <c r="J10" s="105"/>
      <c r="K10" s="9"/>
      <c r="L10"/>
      <c r="M10"/>
      <c r="N10" s="236"/>
    </row>
    <row r="11" spans="1:20" x14ac:dyDescent="0.3">
      <c r="D11" s="19" t="s">
        <v>202</v>
      </c>
      <c r="E11" s="236"/>
      <c r="K11" s="361" t="s">
        <v>218</v>
      </c>
      <c r="L11"/>
      <c r="M11"/>
    </row>
    <row r="12" spans="1:20" x14ac:dyDescent="0.3">
      <c r="D12" s="20" t="s">
        <v>149</v>
      </c>
      <c r="E12" s="21">
        <f>J6+J7+J8</f>
        <v>0</v>
      </c>
      <c r="F12" s="252"/>
      <c r="G12" s="253"/>
      <c r="H12" s="254"/>
      <c r="I12" s="255"/>
      <c r="J12" s="256"/>
      <c r="K12" s="385" t="s">
        <v>149</v>
      </c>
      <c r="L12" s="386"/>
      <c r="M12" s="386"/>
      <c r="N12" s="22">
        <f>J6+J7+J8</f>
        <v>0</v>
      </c>
      <c r="O12" s="252"/>
      <c r="P12" s="253"/>
      <c r="Q12" s="257"/>
      <c r="R12" s="252"/>
      <c r="S12" s="252"/>
      <c r="T12" s="256"/>
    </row>
    <row r="13" spans="1:20" x14ac:dyDescent="0.3">
      <c r="D13" s="23" t="s">
        <v>82</v>
      </c>
      <c r="E13" s="339">
        <v>228000</v>
      </c>
      <c r="G13" s="239"/>
      <c r="H13" s="258"/>
      <c r="I13" s="239"/>
      <c r="J13" s="259"/>
      <c r="K13" s="381" t="s">
        <v>82</v>
      </c>
      <c r="L13" s="382"/>
      <c r="M13" s="382"/>
      <c r="N13" s="339">
        <v>228000</v>
      </c>
      <c r="P13" s="260"/>
      <c r="Q13" s="261"/>
      <c r="T13" s="262"/>
    </row>
    <row r="14" spans="1:20" x14ac:dyDescent="0.3">
      <c r="D14" s="23" t="s">
        <v>186</v>
      </c>
      <c r="E14" s="24">
        <f>E13/12*E10</f>
        <v>171000</v>
      </c>
      <c r="G14" s="239" t="s">
        <v>35</v>
      </c>
      <c r="H14" s="25">
        <f>E13/12</f>
        <v>19000</v>
      </c>
      <c r="J14" s="263"/>
      <c r="K14" s="381" t="s">
        <v>186</v>
      </c>
      <c r="L14" s="382"/>
      <c r="M14" s="382"/>
      <c r="N14" s="24">
        <f>N13/12*E10</f>
        <v>171000</v>
      </c>
      <c r="P14" s="239" t="s">
        <v>35</v>
      </c>
      <c r="Q14" s="25">
        <f>N13/12</f>
        <v>19000</v>
      </c>
      <c r="T14" s="263"/>
    </row>
    <row r="15" spans="1:20" x14ac:dyDescent="0.3">
      <c r="D15" s="26" t="s">
        <v>0</v>
      </c>
      <c r="E15"/>
      <c r="G15" s="260" t="s">
        <v>22</v>
      </c>
      <c r="H15" s="264" t="str">
        <f>IF(E12&gt;E14, "YES","NO")</f>
        <v>NO</v>
      </c>
      <c r="J15" s="262"/>
      <c r="K15" s="387" t="s">
        <v>0</v>
      </c>
      <c r="L15" s="388"/>
      <c r="M15" s="388"/>
      <c r="N15"/>
      <c r="P15" s="260" t="s">
        <v>22</v>
      </c>
      <c r="Q15" s="264" t="str">
        <f>IF(N12&gt;N14, "YES","NO")</f>
        <v>NO</v>
      </c>
      <c r="T15" s="262"/>
    </row>
    <row r="16" spans="1:20" x14ac:dyDescent="0.3">
      <c r="D16" s="27" t="s">
        <v>101</v>
      </c>
      <c r="E16" s="28">
        <f>E12/E10</f>
        <v>0</v>
      </c>
      <c r="G16" s="260"/>
      <c r="H16" s="261"/>
      <c r="J16" s="262"/>
      <c r="K16" s="375" t="s">
        <v>101</v>
      </c>
      <c r="L16" s="376"/>
      <c r="M16" s="376"/>
      <c r="N16" s="28">
        <f>N12/E10</f>
        <v>0</v>
      </c>
      <c r="T16" s="262"/>
    </row>
    <row r="17" spans="1:20" x14ac:dyDescent="0.3">
      <c r="D17" s="359" t="s">
        <v>199</v>
      </c>
      <c r="E17" s="29">
        <f>J7/E10</f>
        <v>0</v>
      </c>
      <c r="F17" s="189"/>
      <c r="J17" s="262"/>
      <c r="K17" s="446" t="s">
        <v>199</v>
      </c>
      <c r="L17" s="376"/>
      <c r="M17" s="376"/>
      <c r="N17" s="30">
        <f>J7/E10</f>
        <v>0</v>
      </c>
      <c r="T17" s="262"/>
    </row>
    <row r="18" spans="1:20" x14ac:dyDescent="0.3">
      <c r="D18" s="31" t="s">
        <v>34</v>
      </c>
      <c r="E18" s="29">
        <f>IF(E14&gt;E12,E17,H14)</f>
        <v>0</v>
      </c>
      <c r="J18" s="262"/>
      <c r="K18" s="377" t="s">
        <v>34</v>
      </c>
      <c r="L18" s="378"/>
      <c r="M18" s="378"/>
      <c r="N18" s="29">
        <f>IF(N14&gt;N12,N17,Q14)</f>
        <v>0</v>
      </c>
      <c r="T18" s="262"/>
    </row>
    <row r="19" spans="1:20" x14ac:dyDescent="0.3">
      <c r="D19" s="354" t="s">
        <v>200</v>
      </c>
      <c r="E19" s="29" t="str">
        <f>IF(E16=0,"",(E17/E16)*E18)</f>
        <v/>
      </c>
      <c r="J19" s="262"/>
      <c r="K19" s="379" t="s">
        <v>200</v>
      </c>
      <c r="L19" s="380"/>
      <c r="M19" s="380"/>
      <c r="N19" s="29" t="str">
        <f>IF(N16=0,"",(N17/N16)*N18)</f>
        <v/>
      </c>
      <c r="T19" s="262"/>
    </row>
    <row r="20" spans="1:20" x14ac:dyDescent="0.3">
      <c r="D20" s="23" t="s">
        <v>73</v>
      </c>
      <c r="E20" s="29">
        <f>IF(E17&gt;E18, E17-E18,0)</f>
        <v>0</v>
      </c>
      <c r="J20" s="262"/>
      <c r="K20" s="381" t="s">
        <v>73</v>
      </c>
      <c r="L20" s="382"/>
      <c r="M20" s="382"/>
      <c r="N20" s="29">
        <f>IF(N17&gt;N18, N17-N18,0)</f>
        <v>0</v>
      </c>
      <c r="T20" s="262"/>
    </row>
    <row r="21" spans="1:20" x14ac:dyDescent="0.3">
      <c r="D21" s="362" t="s">
        <v>205</v>
      </c>
      <c r="E21" s="32">
        <f>J7/12</f>
        <v>0</v>
      </c>
      <c r="F21" s="266"/>
      <c r="G21" s="33"/>
      <c r="H21" s="265"/>
      <c r="I21" s="266"/>
      <c r="J21" s="267"/>
      <c r="K21" s="447" t="s">
        <v>205</v>
      </c>
      <c r="L21" s="384"/>
      <c r="M21" s="384"/>
      <c r="N21" s="32">
        <f>J7/12</f>
        <v>0</v>
      </c>
      <c r="O21" s="266"/>
      <c r="P21" s="266"/>
      <c r="Q21" s="266"/>
      <c r="R21" s="266"/>
      <c r="S21" s="266"/>
      <c r="T21" s="267"/>
    </row>
    <row r="22" spans="1:20" s="266" customFormat="1" x14ac:dyDescent="0.3">
      <c r="A22" s="268"/>
      <c r="B22" s="269"/>
      <c r="C22" s="269"/>
      <c r="E22" s="270"/>
    </row>
    <row r="23" spans="1:20" s="245" customFormat="1" x14ac:dyDescent="0.3">
      <c r="A23" s="243" t="s">
        <v>17</v>
      </c>
      <c r="B23" s="271" t="s">
        <v>24</v>
      </c>
      <c r="C23" s="271"/>
      <c r="E23" s="272"/>
      <c r="F23" s="272"/>
      <c r="G23" s="272"/>
      <c r="H23" s="272"/>
      <c r="I23" s="272"/>
      <c r="J23" s="272"/>
      <c r="K23" s="272"/>
      <c r="L23" s="272"/>
      <c r="M23" s="272"/>
      <c r="N23" s="272"/>
      <c r="O23" s="272"/>
      <c r="P23" s="272"/>
      <c r="Q23" s="272"/>
      <c r="R23" s="272"/>
      <c r="S23" s="272"/>
      <c r="T23" s="273"/>
    </row>
    <row r="24" spans="1:20" x14ac:dyDescent="0.3">
      <c r="B24" s="236" t="s">
        <v>1</v>
      </c>
      <c r="C24" s="236"/>
      <c r="E24" s="34" t="s">
        <v>74</v>
      </c>
      <c r="F24" s="34" t="s">
        <v>2</v>
      </c>
      <c r="G24" s="34" t="s">
        <v>3</v>
      </c>
      <c r="H24" s="34" t="s">
        <v>4</v>
      </c>
      <c r="I24" s="34" t="s">
        <v>5</v>
      </c>
      <c r="J24" s="34" t="s">
        <v>6</v>
      </c>
      <c r="K24" s="34" t="s">
        <v>7</v>
      </c>
      <c r="L24" s="34" t="s">
        <v>8</v>
      </c>
      <c r="M24" s="34" t="s">
        <v>9</v>
      </c>
      <c r="N24" s="34" t="s">
        <v>75</v>
      </c>
      <c r="O24" s="34" t="s">
        <v>76</v>
      </c>
      <c r="P24" s="34" t="s">
        <v>10</v>
      </c>
      <c r="Q24" s="34" t="s">
        <v>11</v>
      </c>
      <c r="R24" s="34" t="s">
        <v>148</v>
      </c>
      <c r="S24" s="261"/>
      <c r="T24" s="261"/>
    </row>
    <row r="25" spans="1:20" x14ac:dyDescent="0.3">
      <c r="B25" s="274" t="s">
        <v>20</v>
      </c>
      <c r="E25" s="15">
        <v>2026</v>
      </c>
      <c r="F25" s="15">
        <v>2026</v>
      </c>
      <c r="G25" s="15">
        <v>2026</v>
      </c>
      <c r="H25" s="15">
        <v>2026</v>
      </c>
      <c r="I25" s="15">
        <v>2027</v>
      </c>
      <c r="J25" s="15">
        <v>2027</v>
      </c>
      <c r="K25" s="15">
        <v>2027</v>
      </c>
      <c r="L25" s="15">
        <v>2027</v>
      </c>
      <c r="M25" s="15">
        <v>2027</v>
      </c>
      <c r="N25" s="15">
        <v>2027</v>
      </c>
      <c r="O25" s="15">
        <v>2027</v>
      </c>
      <c r="P25" s="15">
        <v>2027</v>
      </c>
      <c r="Q25" s="15">
        <v>2027</v>
      </c>
      <c r="R25" s="15">
        <v>2027</v>
      </c>
    </row>
    <row r="26" spans="1:20" x14ac:dyDescent="0.3">
      <c r="A26" s="274"/>
      <c r="B26" s="247"/>
      <c r="C26" s="248" t="s">
        <v>187</v>
      </c>
      <c r="D26" s="261" t="s">
        <v>86</v>
      </c>
    </row>
    <row r="27" spans="1:20" x14ac:dyDescent="0.3">
      <c r="B27" s="349"/>
      <c r="C27" s="348" t="s">
        <v>198</v>
      </c>
      <c r="D27" s="1"/>
      <c r="E27" s="88"/>
      <c r="F27" s="88"/>
      <c r="G27" s="88"/>
      <c r="H27" s="88"/>
      <c r="I27" s="88"/>
      <c r="J27" s="88"/>
      <c r="K27" s="88"/>
      <c r="L27" s="88"/>
      <c r="M27" s="88"/>
      <c r="N27" s="88"/>
      <c r="O27" s="275"/>
      <c r="P27" s="275"/>
      <c r="Q27" s="275"/>
      <c r="R27" s="275"/>
      <c r="S27" s="276"/>
      <c r="T27" s="277"/>
    </row>
    <row r="28" spans="1:20" x14ac:dyDescent="0.3">
      <c r="B28" s="350"/>
      <c r="C28" s="348" t="s">
        <v>198</v>
      </c>
      <c r="D28" s="1"/>
      <c r="E28" s="88"/>
      <c r="F28" s="88"/>
      <c r="G28" s="88"/>
      <c r="H28" s="88"/>
      <c r="I28" s="88"/>
      <c r="J28" s="88"/>
      <c r="K28" s="88"/>
      <c r="L28" s="88"/>
      <c r="M28" s="88"/>
      <c r="N28" s="88"/>
      <c r="O28" s="275"/>
      <c r="P28" s="275"/>
      <c r="Q28" s="275"/>
      <c r="R28" s="275"/>
      <c r="S28" s="276"/>
      <c r="T28" s="277"/>
    </row>
    <row r="29" spans="1:20" x14ac:dyDescent="0.3">
      <c r="B29" s="351"/>
      <c r="C29" s="348"/>
      <c r="D29" s="1"/>
      <c r="E29" s="88"/>
      <c r="F29" s="88"/>
      <c r="G29" s="88"/>
      <c r="H29" s="88"/>
      <c r="I29" s="88"/>
      <c r="J29" s="88"/>
      <c r="K29" s="88"/>
      <c r="L29" s="88"/>
      <c r="M29" s="88"/>
      <c r="N29" s="88"/>
      <c r="O29" s="275"/>
      <c r="P29" s="275"/>
      <c r="Q29" s="275"/>
      <c r="R29" s="275"/>
      <c r="S29" s="276"/>
      <c r="T29" s="277"/>
    </row>
    <row r="30" spans="1:20" x14ac:dyDescent="0.3">
      <c r="B30" s="351"/>
      <c r="C30" s="348"/>
      <c r="D30" s="1"/>
      <c r="E30" s="88"/>
      <c r="F30" s="88"/>
      <c r="G30" s="88"/>
      <c r="H30" s="88"/>
      <c r="I30" s="88"/>
      <c r="J30" s="88"/>
      <c r="K30" s="88"/>
      <c r="L30" s="88"/>
      <c r="M30" s="88"/>
      <c r="N30" s="88"/>
      <c r="O30" s="275"/>
      <c r="P30" s="275"/>
      <c r="Q30" s="275"/>
      <c r="R30" s="275"/>
      <c r="S30" s="276"/>
      <c r="T30" s="277"/>
    </row>
    <row r="31" spans="1:20" x14ac:dyDescent="0.3">
      <c r="B31" s="351"/>
      <c r="C31" s="348"/>
      <c r="D31" s="1"/>
      <c r="E31" s="88"/>
      <c r="F31" s="88"/>
      <c r="G31" s="88"/>
      <c r="H31" s="88"/>
      <c r="I31" s="88"/>
      <c r="J31" s="88"/>
      <c r="K31" s="88"/>
      <c r="L31" s="88"/>
      <c r="M31" s="88"/>
      <c r="N31" s="88"/>
      <c r="O31" s="275"/>
      <c r="P31" s="275"/>
      <c r="Q31" s="275"/>
      <c r="R31" s="275"/>
      <c r="S31" s="276"/>
      <c r="T31" s="277"/>
    </row>
    <row r="32" spans="1:20" x14ac:dyDescent="0.3">
      <c r="B32" s="351"/>
      <c r="C32" s="348"/>
      <c r="D32" s="1"/>
      <c r="E32" s="88"/>
      <c r="F32" s="88"/>
      <c r="G32" s="88"/>
      <c r="H32" s="88"/>
      <c r="I32" s="88"/>
      <c r="J32" s="88"/>
      <c r="K32" s="88"/>
      <c r="L32" s="88"/>
      <c r="M32" s="88"/>
      <c r="N32" s="88"/>
      <c r="O32" s="275"/>
      <c r="P32" s="275"/>
      <c r="Q32" s="275"/>
      <c r="R32" s="275"/>
      <c r="S32" s="276"/>
      <c r="T32" s="277"/>
    </row>
    <row r="33" spans="1:24" x14ac:dyDescent="0.3">
      <c r="B33" s="350"/>
      <c r="C33" s="348"/>
      <c r="D33" s="1"/>
      <c r="E33" s="88"/>
      <c r="F33" s="88"/>
      <c r="G33" s="88"/>
      <c r="H33" s="88"/>
      <c r="I33" s="88"/>
      <c r="J33" s="88"/>
      <c r="K33" s="88"/>
      <c r="L33" s="88"/>
      <c r="M33" s="88"/>
      <c r="N33" s="88"/>
      <c r="O33" s="275"/>
      <c r="P33" s="275"/>
      <c r="Q33" s="275"/>
      <c r="R33" s="275"/>
      <c r="S33" s="276"/>
      <c r="T33" s="277"/>
    </row>
    <row r="34" spans="1:24" x14ac:dyDescent="0.3">
      <c r="B34" s="350"/>
      <c r="C34" s="348"/>
      <c r="D34" s="1"/>
      <c r="E34" s="88"/>
      <c r="F34" s="88"/>
      <c r="G34" s="88"/>
      <c r="H34" s="88"/>
      <c r="I34" s="88"/>
      <c r="J34" s="88"/>
      <c r="K34" s="88"/>
      <c r="L34" s="88"/>
      <c r="M34" s="88"/>
      <c r="N34" s="88"/>
      <c r="O34" s="275"/>
      <c r="P34" s="275"/>
      <c r="Q34" s="275"/>
      <c r="R34" s="275"/>
      <c r="S34" s="276"/>
      <c r="T34" s="277"/>
    </row>
    <row r="35" spans="1:24" x14ac:dyDescent="0.3">
      <c r="B35" s="350"/>
      <c r="C35" s="348"/>
      <c r="D35" s="1"/>
      <c r="E35" s="88"/>
      <c r="F35" s="88"/>
      <c r="G35" s="88"/>
      <c r="H35" s="88"/>
      <c r="I35" s="88"/>
      <c r="J35" s="88"/>
      <c r="K35" s="88"/>
      <c r="L35" s="88"/>
      <c r="M35" s="88"/>
      <c r="N35" s="88"/>
      <c r="O35" s="275"/>
      <c r="P35" s="275"/>
      <c r="Q35" s="275"/>
      <c r="R35" s="275"/>
      <c r="S35" s="276"/>
      <c r="T35" s="277"/>
    </row>
    <row r="36" spans="1:24" x14ac:dyDescent="0.3">
      <c r="B36" s="350"/>
      <c r="C36" s="348"/>
      <c r="D36" s="1"/>
      <c r="E36" s="88"/>
      <c r="F36" s="88"/>
      <c r="G36" s="88"/>
      <c r="H36" s="88"/>
      <c r="I36" s="88"/>
      <c r="J36" s="88"/>
      <c r="K36" s="88"/>
      <c r="L36" s="88"/>
      <c r="M36" s="88"/>
      <c r="N36" s="88"/>
      <c r="O36" s="275"/>
      <c r="P36" s="275"/>
      <c r="Q36" s="275"/>
      <c r="R36" s="275"/>
      <c r="S36" s="276"/>
      <c r="T36" s="277"/>
    </row>
    <row r="37" spans="1:24" ht="13.5" customHeight="1" x14ac:dyDescent="0.3">
      <c r="A37" s="278" t="s">
        <v>23</v>
      </c>
      <c r="D37" s="279"/>
      <c r="E37" s="90"/>
      <c r="F37" s="90"/>
      <c r="G37" s="90"/>
      <c r="H37" s="90"/>
      <c r="I37" s="90"/>
      <c r="J37" s="90"/>
      <c r="K37" s="90"/>
      <c r="L37" s="90"/>
      <c r="M37" s="90"/>
      <c r="N37" s="90"/>
      <c r="O37" s="275"/>
      <c r="P37" s="275"/>
      <c r="Q37" s="275"/>
      <c r="R37" s="275"/>
      <c r="S37" s="276"/>
      <c r="T37" s="277"/>
    </row>
    <row r="38" spans="1:24" s="283" customFormat="1" x14ac:dyDescent="0.3">
      <c r="A38" s="280"/>
      <c r="B38" s="281" t="s">
        <v>71</v>
      </c>
      <c r="C38" s="282"/>
      <c r="D38" s="1"/>
      <c r="E38" s="88">
        <f>100-E27-E28-E29-E30-E31-E32-E33-E34-E35-E36</f>
        <v>100</v>
      </c>
      <c r="F38" s="88">
        <f t="shared" ref="F38:N38" si="0">100-F27-F28-F29-F30-F31-F32-F33-F34-F35-F36</f>
        <v>100</v>
      </c>
      <c r="G38" s="88">
        <f t="shared" si="0"/>
        <v>100</v>
      </c>
      <c r="H38" s="88">
        <f t="shared" si="0"/>
        <v>100</v>
      </c>
      <c r="I38" s="88">
        <f t="shared" si="0"/>
        <v>100</v>
      </c>
      <c r="J38" s="88">
        <f t="shared" si="0"/>
        <v>100</v>
      </c>
      <c r="K38" s="88">
        <f t="shared" si="0"/>
        <v>100</v>
      </c>
      <c r="L38" s="88">
        <f t="shared" si="0"/>
        <v>100</v>
      </c>
      <c r="M38" s="88">
        <f t="shared" si="0"/>
        <v>100</v>
      </c>
      <c r="N38" s="88">
        <f t="shared" si="0"/>
        <v>100</v>
      </c>
      <c r="O38" s="88">
        <v>100</v>
      </c>
      <c r="P38" s="88">
        <v>100</v>
      </c>
      <c r="Q38" s="88">
        <v>100</v>
      </c>
      <c r="R38" s="88">
        <v>100</v>
      </c>
      <c r="S38" s="90">
        <v>85</v>
      </c>
      <c r="T38" s="277"/>
    </row>
    <row r="39" spans="1:24" s="283" customFormat="1" x14ac:dyDescent="0.3">
      <c r="A39" s="280"/>
      <c r="B39" s="282" t="s">
        <v>41</v>
      </c>
      <c r="C39" s="282"/>
      <c r="D39" s="1"/>
      <c r="E39" s="88"/>
      <c r="F39" s="88"/>
      <c r="G39" s="88"/>
      <c r="H39" s="88"/>
      <c r="I39" s="88"/>
      <c r="J39" s="88"/>
      <c r="K39" s="88"/>
      <c r="L39" s="88"/>
      <c r="M39" s="88"/>
      <c r="N39" s="88"/>
      <c r="O39" s="88"/>
      <c r="P39" s="88"/>
      <c r="Q39" s="88"/>
      <c r="R39" s="88"/>
      <c r="S39" s="284"/>
      <c r="T39" s="277"/>
    </row>
    <row r="40" spans="1:24" s="283" customFormat="1" x14ac:dyDescent="0.3">
      <c r="A40" s="280"/>
      <c r="B40" s="282" t="s">
        <v>42</v>
      </c>
      <c r="C40" s="282"/>
      <c r="D40" s="1"/>
      <c r="E40" s="88"/>
      <c r="F40" s="88"/>
      <c r="G40" s="88"/>
      <c r="H40" s="88"/>
      <c r="I40" s="88"/>
      <c r="J40" s="88"/>
      <c r="K40" s="88"/>
      <c r="L40" s="88"/>
      <c r="M40" s="88"/>
      <c r="N40" s="88"/>
      <c r="O40" s="88"/>
      <c r="P40" s="88"/>
      <c r="Q40" s="88"/>
      <c r="R40" s="88"/>
      <c r="S40" s="284"/>
      <c r="T40" s="277"/>
    </row>
    <row r="41" spans="1:24" s="290" customFormat="1" x14ac:dyDescent="0.3">
      <c r="A41" s="285"/>
      <c r="B41" s="286"/>
      <c r="C41" s="286"/>
      <c r="D41" s="287" t="s">
        <v>32</v>
      </c>
      <c r="E41" s="89">
        <f t="shared" ref="E41:R41" si="1">SUM(E27:E40)</f>
        <v>100</v>
      </c>
      <c r="F41" s="89">
        <f t="shared" si="1"/>
        <v>100</v>
      </c>
      <c r="G41" s="89">
        <f t="shared" si="1"/>
        <v>100</v>
      </c>
      <c r="H41" s="89">
        <f t="shared" si="1"/>
        <v>100</v>
      </c>
      <c r="I41" s="89">
        <f t="shared" si="1"/>
        <v>100</v>
      </c>
      <c r="J41" s="89">
        <f t="shared" si="1"/>
        <v>100</v>
      </c>
      <c r="K41" s="89">
        <f t="shared" si="1"/>
        <v>100</v>
      </c>
      <c r="L41" s="89">
        <f t="shared" si="1"/>
        <v>100</v>
      </c>
      <c r="M41" s="89">
        <f t="shared" si="1"/>
        <v>100</v>
      </c>
      <c r="N41" s="89">
        <f t="shared" si="1"/>
        <v>100</v>
      </c>
      <c r="O41" s="89">
        <f t="shared" si="1"/>
        <v>100</v>
      </c>
      <c r="P41" s="89">
        <f t="shared" si="1"/>
        <v>100</v>
      </c>
      <c r="Q41" s="89">
        <f t="shared" si="1"/>
        <v>100</v>
      </c>
      <c r="R41" s="89">
        <f t="shared" si="1"/>
        <v>100</v>
      </c>
      <c r="S41" s="288"/>
      <c r="T41" s="289"/>
    </row>
    <row r="42" spans="1:24" s="294" customFormat="1" ht="10.5" thickBot="1" x14ac:dyDescent="0.25">
      <c r="A42" s="291"/>
      <c r="B42" s="292"/>
      <c r="C42" s="292"/>
      <c r="D42" s="293"/>
      <c r="E42" s="294" t="str">
        <f>IF(E41=100,"", "Err:Must be 100")</f>
        <v/>
      </c>
      <c r="F42" s="294" t="str">
        <f>IF(F41=100,"", "Err:Must be 100")</f>
        <v/>
      </c>
      <c r="G42" s="294" t="str">
        <f t="shared" ref="G42:R42" si="2">IF(G41=100,"", "Err:Must be 100")</f>
        <v/>
      </c>
      <c r="H42" s="294" t="str">
        <f t="shared" si="2"/>
        <v/>
      </c>
      <c r="I42" s="294" t="str">
        <f t="shared" si="2"/>
        <v/>
      </c>
      <c r="J42" s="294" t="str">
        <f t="shared" si="2"/>
        <v/>
      </c>
      <c r="K42" s="294" t="str">
        <f t="shared" si="2"/>
        <v/>
      </c>
      <c r="L42" s="294" t="str">
        <f t="shared" si="2"/>
        <v/>
      </c>
      <c r="M42" s="294" t="str">
        <f t="shared" si="2"/>
        <v/>
      </c>
      <c r="N42" s="294" t="str">
        <f t="shared" si="2"/>
        <v/>
      </c>
      <c r="O42" s="294" t="str">
        <f t="shared" si="2"/>
        <v/>
      </c>
      <c r="P42" s="294" t="str">
        <f t="shared" si="2"/>
        <v/>
      </c>
      <c r="Q42" s="294" t="str">
        <f t="shared" si="2"/>
        <v/>
      </c>
      <c r="R42" s="294" t="str">
        <f t="shared" si="2"/>
        <v/>
      </c>
    </row>
    <row r="43" spans="1:24" s="245" customFormat="1" x14ac:dyDescent="0.3">
      <c r="A43" s="243" t="s">
        <v>18</v>
      </c>
      <c r="B43" s="295" t="s">
        <v>12</v>
      </c>
      <c r="C43" s="295"/>
      <c r="D43" s="296"/>
      <c r="E43" s="297"/>
      <c r="F43" s="297"/>
      <c r="G43" s="297"/>
      <c r="H43" s="298"/>
      <c r="I43" s="297"/>
      <c r="J43" s="297"/>
      <c r="K43" s="297"/>
      <c r="L43" s="297"/>
      <c r="M43" s="297"/>
      <c r="N43" s="297"/>
      <c r="O43" s="297"/>
      <c r="P43" s="297"/>
      <c r="Q43" s="297"/>
      <c r="R43" s="297"/>
      <c r="S43" s="297"/>
      <c r="T43" s="297"/>
      <c r="U43" s="36" t="s">
        <v>98</v>
      </c>
      <c r="V43" s="37"/>
      <c r="W43" s="38"/>
    </row>
    <row r="44" spans="1:24" s="189" customFormat="1" x14ac:dyDescent="0.3">
      <c r="A44" s="299"/>
      <c r="B44" s="300"/>
      <c r="C44" s="300"/>
      <c r="D44" s="301" t="s">
        <v>201</v>
      </c>
      <c r="E44" s="374" t="e">
        <f>E19/22*11</f>
        <v>#VALUE!</v>
      </c>
      <c r="F44" s="3" t="str">
        <f>$E19</f>
        <v/>
      </c>
      <c r="G44" s="3" t="str">
        <f t="shared" ref="G44:I44" si="3">$E19</f>
        <v/>
      </c>
      <c r="H44" s="3" t="str">
        <f t="shared" si="3"/>
        <v/>
      </c>
      <c r="I44" s="3" t="str">
        <f t="shared" si="3"/>
        <v/>
      </c>
      <c r="J44" s="3" t="str">
        <f>$N19</f>
        <v/>
      </c>
      <c r="K44" s="3" t="str">
        <f t="shared" ref="K44:M44" si="4">$N19</f>
        <v/>
      </c>
      <c r="L44" s="3" t="str">
        <f t="shared" si="4"/>
        <v/>
      </c>
      <c r="M44" s="3" t="str">
        <f t="shared" si="4"/>
        <v/>
      </c>
      <c r="N44" s="374" t="e">
        <f>$N$19/22*11</f>
        <v>#VALUE!</v>
      </c>
      <c r="O44" s="3"/>
      <c r="P44" s="3"/>
      <c r="Q44" s="3"/>
      <c r="R44" s="17"/>
      <c r="S44" s="17"/>
      <c r="T44" s="39"/>
      <c r="U44" s="40" t="s">
        <v>139</v>
      </c>
      <c r="V44" s="41" t="s">
        <v>141</v>
      </c>
      <c r="W44" s="42" t="s">
        <v>142</v>
      </c>
    </row>
    <row r="45" spans="1:24" x14ac:dyDescent="0.3">
      <c r="A45" s="274"/>
      <c r="B45" s="247"/>
      <c r="C45" s="302"/>
      <c r="D45" s="303" t="s">
        <v>59</v>
      </c>
      <c r="E45" s="43">
        <f>$E$17/22*11</f>
        <v>0</v>
      </c>
      <c r="F45" s="43">
        <f>$E$17</f>
        <v>0</v>
      </c>
      <c r="G45" s="43">
        <f t="shared" ref="G45:H45" si="5">$E$17</f>
        <v>0</v>
      </c>
      <c r="H45" s="43">
        <f t="shared" si="5"/>
        <v>0</v>
      </c>
      <c r="I45" s="43">
        <f>$N$17</f>
        <v>0</v>
      </c>
      <c r="J45" s="43">
        <f t="shared" ref="J45:M45" si="6">$N$17</f>
        <v>0</v>
      </c>
      <c r="K45" s="43">
        <f t="shared" si="6"/>
        <v>0</v>
      </c>
      <c r="L45" s="43">
        <f t="shared" si="6"/>
        <v>0</v>
      </c>
      <c r="M45" s="43">
        <f t="shared" si="6"/>
        <v>0</v>
      </c>
      <c r="N45" s="43">
        <f>$N$17/22*11</f>
        <v>0</v>
      </c>
      <c r="O45" s="44"/>
      <c r="P45" s="45"/>
      <c r="Q45" s="45"/>
      <c r="R45" s="34" t="s">
        <v>213</v>
      </c>
      <c r="S45" s="35"/>
      <c r="T45" s="46" t="s">
        <v>86</v>
      </c>
      <c r="U45" s="47" t="s">
        <v>95</v>
      </c>
      <c r="V45" s="48" t="s">
        <v>96</v>
      </c>
      <c r="W45" s="49" t="s">
        <v>97</v>
      </c>
      <c r="X45" s="304"/>
    </row>
    <row r="46" spans="1:24" x14ac:dyDescent="0.3">
      <c r="A46" s="274" t="s">
        <v>20</v>
      </c>
      <c r="B46" s="247"/>
      <c r="C46" s="247"/>
      <c r="D46" s="308" t="s">
        <v>188</v>
      </c>
      <c r="E46" s="352" t="e">
        <f>IF(E45&gt;E44,E45-E44,0)</f>
        <v>#VALUE!</v>
      </c>
      <c r="F46" s="352">
        <f t="shared" ref="F46:N46" si="7">IF(F45&gt;F44,F45-F44,0)</f>
        <v>0</v>
      </c>
      <c r="G46" s="352">
        <f t="shared" si="7"/>
        <v>0</v>
      </c>
      <c r="H46" s="352">
        <f t="shared" si="7"/>
        <v>0</v>
      </c>
      <c r="I46" s="352">
        <f>IF(I45&gt;I44,I45-I44,0)</f>
        <v>0</v>
      </c>
      <c r="J46" s="352">
        <f t="shared" ref="J46:M46" si="8">IF(J45&gt;J44,J45-J44,0)</f>
        <v>0</v>
      </c>
      <c r="K46" s="352">
        <f t="shared" si="8"/>
        <v>0</v>
      </c>
      <c r="L46" s="352">
        <f t="shared" si="8"/>
        <v>0</v>
      </c>
      <c r="M46" s="352">
        <f t="shared" si="8"/>
        <v>0</v>
      </c>
      <c r="N46" s="352" t="e">
        <f t="shared" si="7"/>
        <v>#VALUE!</v>
      </c>
      <c r="O46" s="44"/>
      <c r="P46" s="45"/>
      <c r="Q46" s="45"/>
      <c r="R46" s="35"/>
      <c r="S46" s="35"/>
      <c r="T46" s="46"/>
      <c r="U46" s="47"/>
      <c r="V46" s="48"/>
      <c r="W46" s="49"/>
      <c r="X46" s="304"/>
    </row>
    <row r="47" spans="1:24" x14ac:dyDescent="0.3">
      <c r="B47" s="305" t="s">
        <v>36</v>
      </c>
      <c r="D47" s="2">
        <f>D27</f>
        <v>0</v>
      </c>
      <c r="E47" s="44">
        <f>IF(AND($C27="Yes",$H$15="YES"),E$44*E27/100,IF(AND($C$27="No",$H$15="YES"),E$45*E27/100,E$45*E27/100))</f>
        <v>0</v>
      </c>
      <c r="F47" s="44">
        <f t="shared" ref="F47:I47" si="9">IF(AND($C27="Yes",$H$15="YES"),F$44*F27/100,IF(AND($C$27="No",$H$15="YES"),F$45*F27/100,F$45*F27/100))</f>
        <v>0</v>
      </c>
      <c r="G47" s="44">
        <f t="shared" si="9"/>
        <v>0</v>
      </c>
      <c r="H47" s="44">
        <f t="shared" si="9"/>
        <v>0</v>
      </c>
      <c r="I47" s="44">
        <f t="shared" si="9"/>
        <v>0</v>
      </c>
      <c r="J47" s="44">
        <f>IF(AND($C27="Yes",$Q$15="YES"),J$44*J27/100,IF(AND($C$27="No",$Q$15="YES"),J$45*J27/100,J$45*J27/100))</f>
        <v>0</v>
      </c>
      <c r="K47" s="44">
        <f t="shared" ref="K47:N47" si="10">IF(AND($C27="Yes",$Q$15="YES"),K$44*K27/100,IF(AND($C$27="No",$Q$15="YES"),K$45*K27/100,K$45*K27/100))</f>
        <v>0</v>
      </c>
      <c r="L47" s="44">
        <f t="shared" si="10"/>
        <v>0</v>
      </c>
      <c r="M47" s="44">
        <f t="shared" si="10"/>
        <v>0</v>
      </c>
      <c r="N47" s="44">
        <f t="shared" si="10"/>
        <v>0</v>
      </c>
      <c r="O47" s="50"/>
      <c r="P47" s="51"/>
      <c r="Q47" s="51"/>
      <c r="R47" s="52">
        <f t="shared" ref="R47:R56" si="11">SUM(E47:N47)</f>
        <v>0</v>
      </c>
      <c r="S47" s="52"/>
      <c r="T47" s="53">
        <f t="shared" ref="T47:T56" si="12">D47</f>
        <v>0</v>
      </c>
      <c r="U47" s="96" t="str">
        <f>IF($E$16=0,"",(E47+F47+G47)/($E$17*2.5)*$E$17/$E$16)</f>
        <v/>
      </c>
      <c r="V47" s="96" t="str">
        <f>IF($E$16=0,"",(H47+I47+J47)/($E$17*3)*$E$17/$E$16)</f>
        <v/>
      </c>
      <c r="W47" s="96" t="str">
        <f>IF($E$16=0,"",(K47+L47+M47+N47)/($E$17*3.5)*$E$17/$E$16)</f>
        <v/>
      </c>
      <c r="X47" s="306"/>
    </row>
    <row r="48" spans="1:24" x14ac:dyDescent="0.3">
      <c r="B48" s="305" t="s">
        <v>37</v>
      </c>
      <c r="D48" s="2">
        <f t="shared" ref="D48:D56" si="13">D28</f>
        <v>0</v>
      </c>
      <c r="E48" s="44">
        <f t="shared" ref="E48:I56" si="14">IF(AND($C28="Yes",$H$15="YES"),E$44*E28/100,IF(AND($C$27="No",$H$15="YES"),E$45*E28/100,E$45*E28/100))</f>
        <v>0</v>
      </c>
      <c r="F48" s="44">
        <f t="shared" si="14"/>
        <v>0</v>
      </c>
      <c r="G48" s="44">
        <f t="shared" si="14"/>
        <v>0</v>
      </c>
      <c r="H48" s="44">
        <f t="shared" si="14"/>
        <v>0</v>
      </c>
      <c r="I48" s="44">
        <f t="shared" si="14"/>
        <v>0</v>
      </c>
      <c r="J48" s="44">
        <f t="shared" ref="J48:N48" si="15">IF(AND($C28="Yes",$Q$15="YES"),J$44*J28/100,IF(AND($C$27="No",$Q$15="YES"),J$45*J28/100,J$45*J28/100))</f>
        <v>0</v>
      </c>
      <c r="K48" s="44">
        <f t="shared" si="15"/>
        <v>0</v>
      </c>
      <c r="L48" s="44">
        <f t="shared" si="15"/>
        <v>0</v>
      </c>
      <c r="M48" s="44">
        <f t="shared" si="15"/>
        <v>0</v>
      </c>
      <c r="N48" s="44">
        <f t="shared" si="15"/>
        <v>0</v>
      </c>
      <c r="O48" s="50"/>
      <c r="P48" s="51"/>
      <c r="Q48" s="51"/>
      <c r="R48" s="52">
        <f t="shared" si="11"/>
        <v>0</v>
      </c>
      <c r="S48" s="52"/>
      <c r="T48" s="53">
        <f t="shared" si="12"/>
        <v>0</v>
      </c>
      <c r="U48" s="96" t="str">
        <f t="shared" ref="U48:U56" si="16">IF($E$16=0,"",(E48+F48+G48)/($E$17*2.5)*$E$17/$E$16)</f>
        <v/>
      </c>
      <c r="V48" s="96" t="str">
        <f t="shared" ref="V48:V56" si="17">IF($E$16=0,"",(H48+I48+J48)/($E$17*3)*$E$17/$E$16)</f>
        <v/>
      </c>
      <c r="W48" s="96" t="str">
        <f t="shared" ref="W48:W56" si="18">IF($E$16=0,"",(K48+L48+M48+N48)/($E$17*3.5)*$E$17/$E$16)</f>
        <v/>
      </c>
      <c r="X48" s="306"/>
    </row>
    <row r="49" spans="1:24" x14ac:dyDescent="0.3">
      <c r="B49" s="305" t="s">
        <v>38</v>
      </c>
      <c r="D49" s="2">
        <f t="shared" si="13"/>
        <v>0</v>
      </c>
      <c r="E49" s="44">
        <f t="shared" si="14"/>
        <v>0</v>
      </c>
      <c r="F49" s="44">
        <f t="shared" si="14"/>
        <v>0</v>
      </c>
      <c r="G49" s="44">
        <f t="shared" si="14"/>
        <v>0</v>
      </c>
      <c r="H49" s="44">
        <f t="shared" si="14"/>
        <v>0</v>
      </c>
      <c r="I49" s="44">
        <f t="shared" si="14"/>
        <v>0</v>
      </c>
      <c r="J49" s="44">
        <f t="shared" ref="J49:N49" si="19">IF(AND($C29="Yes",$Q$15="YES"),J$44*J29/100,IF(AND($C$27="No",$Q$15="YES"),J$45*J29/100,J$45*J29/100))</f>
        <v>0</v>
      </c>
      <c r="K49" s="44">
        <f t="shared" si="19"/>
        <v>0</v>
      </c>
      <c r="L49" s="44">
        <f t="shared" si="19"/>
        <v>0</v>
      </c>
      <c r="M49" s="44">
        <f t="shared" si="19"/>
        <v>0</v>
      </c>
      <c r="N49" s="44">
        <f t="shared" si="19"/>
        <v>0</v>
      </c>
      <c r="O49" s="50"/>
      <c r="P49" s="51"/>
      <c r="Q49" s="51"/>
      <c r="R49" s="52">
        <f t="shared" si="11"/>
        <v>0</v>
      </c>
      <c r="S49" s="52"/>
      <c r="T49" s="53">
        <f t="shared" si="12"/>
        <v>0</v>
      </c>
      <c r="U49" s="96" t="str">
        <f t="shared" si="16"/>
        <v/>
      </c>
      <c r="V49" s="96" t="str">
        <f t="shared" si="17"/>
        <v/>
      </c>
      <c r="W49" s="96" t="str">
        <f t="shared" si="18"/>
        <v/>
      </c>
      <c r="X49" s="306"/>
    </row>
    <row r="50" spans="1:24" x14ac:dyDescent="0.3">
      <c r="B50" s="305" t="s">
        <v>39</v>
      </c>
      <c r="D50" s="2">
        <f t="shared" si="13"/>
        <v>0</v>
      </c>
      <c r="E50" s="44">
        <f t="shared" si="14"/>
        <v>0</v>
      </c>
      <c r="F50" s="44">
        <f t="shared" si="14"/>
        <v>0</v>
      </c>
      <c r="G50" s="44">
        <f t="shared" si="14"/>
        <v>0</v>
      </c>
      <c r="H50" s="44">
        <f t="shared" si="14"/>
        <v>0</v>
      </c>
      <c r="I50" s="44">
        <f t="shared" si="14"/>
        <v>0</v>
      </c>
      <c r="J50" s="44">
        <f t="shared" ref="J50:N50" si="20">IF(AND($C30="Yes",$Q$15="YES"),J$44*J30/100,IF(AND($C$27="No",$Q$15="YES"),J$45*J30/100,J$45*J30/100))</f>
        <v>0</v>
      </c>
      <c r="K50" s="44">
        <f t="shared" si="20"/>
        <v>0</v>
      </c>
      <c r="L50" s="44">
        <f t="shared" si="20"/>
        <v>0</v>
      </c>
      <c r="M50" s="44">
        <f t="shared" si="20"/>
        <v>0</v>
      </c>
      <c r="N50" s="44">
        <f t="shared" si="20"/>
        <v>0</v>
      </c>
      <c r="O50" s="50"/>
      <c r="P50" s="51"/>
      <c r="Q50" s="51"/>
      <c r="R50" s="52">
        <f t="shared" si="11"/>
        <v>0</v>
      </c>
      <c r="S50" s="52"/>
      <c r="T50" s="53">
        <f t="shared" si="12"/>
        <v>0</v>
      </c>
      <c r="U50" s="96" t="str">
        <f t="shared" si="16"/>
        <v/>
      </c>
      <c r="V50" s="96" t="str">
        <f t="shared" si="17"/>
        <v/>
      </c>
      <c r="W50" s="96" t="str">
        <f t="shared" si="18"/>
        <v/>
      </c>
      <c r="X50" s="306"/>
    </row>
    <row r="51" spans="1:24" x14ac:dyDescent="0.3">
      <c r="B51" s="305" t="s">
        <v>40</v>
      </c>
      <c r="D51" s="2">
        <f t="shared" si="13"/>
        <v>0</v>
      </c>
      <c r="E51" s="44">
        <f t="shared" si="14"/>
        <v>0</v>
      </c>
      <c r="F51" s="44">
        <f t="shared" si="14"/>
        <v>0</v>
      </c>
      <c r="G51" s="44">
        <f t="shared" si="14"/>
        <v>0</v>
      </c>
      <c r="H51" s="44">
        <f t="shared" si="14"/>
        <v>0</v>
      </c>
      <c r="I51" s="44">
        <f t="shared" si="14"/>
        <v>0</v>
      </c>
      <c r="J51" s="44">
        <f t="shared" ref="J51:N51" si="21">IF(AND($C31="Yes",$Q$15="YES"),J$44*J31/100,IF(AND($C$27="No",$Q$15="YES"),J$45*J31/100,J$45*J31/100))</f>
        <v>0</v>
      </c>
      <c r="K51" s="44">
        <f t="shared" si="21"/>
        <v>0</v>
      </c>
      <c r="L51" s="44">
        <f t="shared" si="21"/>
        <v>0</v>
      </c>
      <c r="M51" s="44">
        <f t="shared" si="21"/>
        <v>0</v>
      </c>
      <c r="N51" s="44">
        <f t="shared" si="21"/>
        <v>0</v>
      </c>
      <c r="O51" s="50"/>
      <c r="P51" s="51"/>
      <c r="Q51" s="51"/>
      <c r="R51" s="52">
        <f t="shared" si="11"/>
        <v>0</v>
      </c>
      <c r="S51" s="52"/>
      <c r="T51" s="53">
        <f t="shared" si="12"/>
        <v>0</v>
      </c>
      <c r="U51" s="96" t="str">
        <f t="shared" si="16"/>
        <v/>
      </c>
      <c r="V51" s="96" t="str">
        <f t="shared" si="17"/>
        <v/>
      </c>
      <c r="W51" s="96" t="str">
        <f t="shared" si="18"/>
        <v/>
      </c>
      <c r="X51" s="306"/>
    </row>
    <row r="52" spans="1:24" x14ac:dyDescent="0.3">
      <c r="B52" s="305" t="s">
        <v>50</v>
      </c>
      <c r="D52" s="2">
        <f t="shared" si="13"/>
        <v>0</v>
      </c>
      <c r="E52" s="44">
        <f t="shared" si="14"/>
        <v>0</v>
      </c>
      <c r="F52" s="44">
        <f t="shared" si="14"/>
        <v>0</v>
      </c>
      <c r="G52" s="44">
        <f t="shared" si="14"/>
        <v>0</v>
      </c>
      <c r="H52" s="44">
        <f t="shared" si="14"/>
        <v>0</v>
      </c>
      <c r="I52" s="44">
        <f t="shared" si="14"/>
        <v>0</v>
      </c>
      <c r="J52" s="44">
        <f t="shared" ref="J52:N52" si="22">IF(AND($C32="Yes",$Q$15="YES"),J$44*J32/100,IF(AND($C$27="No",$Q$15="YES"),J$45*J32/100,J$45*J32/100))</f>
        <v>0</v>
      </c>
      <c r="K52" s="44">
        <f t="shared" si="22"/>
        <v>0</v>
      </c>
      <c r="L52" s="44">
        <f t="shared" si="22"/>
        <v>0</v>
      </c>
      <c r="M52" s="44">
        <f t="shared" si="22"/>
        <v>0</v>
      </c>
      <c r="N52" s="44">
        <f t="shared" si="22"/>
        <v>0</v>
      </c>
      <c r="O52" s="50"/>
      <c r="P52" s="51"/>
      <c r="Q52" s="51"/>
      <c r="R52" s="52">
        <f t="shared" si="11"/>
        <v>0</v>
      </c>
      <c r="S52" s="52"/>
      <c r="T52" s="53">
        <f t="shared" si="12"/>
        <v>0</v>
      </c>
      <c r="U52" s="96" t="str">
        <f t="shared" si="16"/>
        <v/>
      </c>
      <c r="V52" s="96" t="str">
        <f t="shared" si="17"/>
        <v/>
      </c>
      <c r="W52" s="96" t="str">
        <f t="shared" si="18"/>
        <v/>
      </c>
      <c r="X52" s="306"/>
    </row>
    <row r="53" spans="1:24" x14ac:dyDescent="0.3">
      <c r="B53" s="305" t="s">
        <v>51</v>
      </c>
      <c r="D53" s="2">
        <f t="shared" si="13"/>
        <v>0</v>
      </c>
      <c r="E53" s="44">
        <f t="shared" si="14"/>
        <v>0</v>
      </c>
      <c r="F53" s="44">
        <f t="shared" si="14"/>
        <v>0</v>
      </c>
      <c r="G53" s="44">
        <f t="shared" si="14"/>
        <v>0</v>
      </c>
      <c r="H53" s="44">
        <f t="shared" si="14"/>
        <v>0</v>
      </c>
      <c r="I53" s="44">
        <f t="shared" si="14"/>
        <v>0</v>
      </c>
      <c r="J53" s="44">
        <f t="shared" ref="J53:N53" si="23">IF(AND($C33="Yes",$Q$15="YES"),J$44*J33/100,IF(AND($C$27="No",$Q$15="YES"),J$45*J33/100,J$45*J33/100))</f>
        <v>0</v>
      </c>
      <c r="K53" s="44">
        <f t="shared" si="23"/>
        <v>0</v>
      </c>
      <c r="L53" s="44">
        <f t="shared" si="23"/>
        <v>0</v>
      </c>
      <c r="M53" s="44">
        <f t="shared" si="23"/>
        <v>0</v>
      </c>
      <c r="N53" s="44">
        <f t="shared" si="23"/>
        <v>0</v>
      </c>
      <c r="O53" s="50"/>
      <c r="P53" s="51"/>
      <c r="Q53" s="51"/>
      <c r="R53" s="52">
        <f t="shared" si="11"/>
        <v>0</v>
      </c>
      <c r="S53" s="52"/>
      <c r="T53" s="53">
        <f t="shared" si="12"/>
        <v>0</v>
      </c>
      <c r="U53" s="96" t="str">
        <f t="shared" si="16"/>
        <v/>
      </c>
      <c r="V53" s="96" t="str">
        <f t="shared" si="17"/>
        <v/>
      </c>
      <c r="W53" s="96" t="str">
        <f t="shared" si="18"/>
        <v/>
      </c>
      <c r="X53" s="54"/>
    </row>
    <row r="54" spans="1:24" x14ac:dyDescent="0.3">
      <c r="B54" s="305" t="s">
        <v>52</v>
      </c>
      <c r="D54" s="2">
        <f t="shared" si="13"/>
        <v>0</v>
      </c>
      <c r="E54" s="44">
        <f t="shared" si="14"/>
        <v>0</v>
      </c>
      <c r="F54" s="44">
        <f t="shared" si="14"/>
        <v>0</v>
      </c>
      <c r="G54" s="44">
        <f t="shared" si="14"/>
        <v>0</v>
      </c>
      <c r="H54" s="44">
        <f t="shared" si="14"/>
        <v>0</v>
      </c>
      <c r="I54" s="44">
        <f t="shared" si="14"/>
        <v>0</v>
      </c>
      <c r="J54" s="44">
        <f t="shared" ref="J54:N54" si="24">IF(AND($C34="Yes",$Q$15="YES"),J$44*J34/100,IF(AND($C$27="No",$Q$15="YES"),J$45*J34/100,J$45*J34/100))</f>
        <v>0</v>
      </c>
      <c r="K54" s="44">
        <f t="shared" si="24"/>
        <v>0</v>
      </c>
      <c r="L54" s="44">
        <f t="shared" si="24"/>
        <v>0</v>
      </c>
      <c r="M54" s="44">
        <f t="shared" si="24"/>
        <v>0</v>
      </c>
      <c r="N54" s="44">
        <f t="shared" si="24"/>
        <v>0</v>
      </c>
      <c r="O54" s="50"/>
      <c r="P54" s="51"/>
      <c r="Q54" s="51"/>
      <c r="R54" s="52">
        <f t="shared" si="11"/>
        <v>0</v>
      </c>
      <c r="S54" s="52"/>
      <c r="T54" s="53">
        <f t="shared" si="12"/>
        <v>0</v>
      </c>
      <c r="U54" s="96" t="str">
        <f t="shared" si="16"/>
        <v/>
      </c>
      <c r="V54" s="96" t="str">
        <f t="shared" si="17"/>
        <v/>
      </c>
      <c r="W54" s="96" t="str">
        <f t="shared" si="18"/>
        <v/>
      </c>
      <c r="X54" s="306"/>
    </row>
    <row r="55" spans="1:24" x14ac:dyDescent="0.3">
      <c r="B55" s="305" t="s">
        <v>53</v>
      </c>
      <c r="D55" s="2">
        <f t="shared" si="13"/>
        <v>0</v>
      </c>
      <c r="E55" s="44">
        <f t="shared" si="14"/>
        <v>0</v>
      </c>
      <c r="F55" s="44">
        <f t="shared" si="14"/>
        <v>0</v>
      </c>
      <c r="G55" s="44">
        <f t="shared" si="14"/>
        <v>0</v>
      </c>
      <c r="H55" s="44">
        <f t="shared" si="14"/>
        <v>0</v>
      </c>
      <c r="I55" s="44">
        <f t="shared" si="14"/>
        <v>0</v>
      </c>
      <c r="J55" s="44">
        <f t="shared" ref="J55:N55" si="25">IF(AND($C35="Yes",$Q$15="YES"),J$44*J35/100,IF(AND($C$27="No",$Q$15="YES"),J$45*J35/100,J$45*J35/100))</f>
        <v>0</v>
      </c>
      <c r="K55" s="44">
        <f t="shared" si="25"/>
        <v>0</v>
      </c>
      <c r="L55" s="44">
        <f t="shared" si="25"/>
        <v>0</v>
      </c>
      <c r="M55" s="44">
        <f t="shared" si="25"/>
        <v>0</v>
      </c>
      <c r="N55" s="44">
        <f t="shared" si="25"/>
        <v>0</v>
      </c>
      <c r="O55" s="50"/>
      <c r="P55" s="51"/>
      <c r="Q55" s="51"/>
      <c r="R55" s="52">
        <f t="shared" si="11"/>
        <v>0</v>
      </c>
      <c r="S55" s="52"/>
      <c r="T55" s="53">
        <f t="shared" si="12"/>
        <v>0</v>
      </c>
      <c r="U55" s="96" t="str">
        <f t="shared" si="16"/>
        <v/>
      </c>
      <c r="V55" s="96" t="str">
        <f t="shared" si="17"/>
        <v/>
      </c>
      <c r="W55" s="96" t="str">
        <f t="shared" si="18"/>
        <v/>
      </c>
      <c r="X55" s="306"/>
    </row>
    <row r="56" spans="1:24" x14ac:dyDescent="0.3">
      <c r="B56" s="305" t="s">
        <v>54</v>
      </c>
      <c r="D56" s="2">
        <f t="shared" si="13"/>
        <v>0</v>
      </c>
      <c r="E56" s="44">
        <f t="shared" si="14"/>
        <v>0</v>
      </c>
      <c r="F56" s="44">
        <f t="shared" si="14"/>
        <v>0</v>
      </c>
      <c r="G56" s="44">
        <f t="shared" si="14"/>
        <v>0</v>
      </c>
      <c r="H56" s="44">
        <f t="shared" si="14"/>
        <v>0</v>
      </c>
      <c r="I56" s="44">
        <f t="shared" si="14"/>
        <v>0</v>
      </c>
      <c r="J56" s="44">
        <f t="shared" ref="J56:N56" si="26">IF(AND($C36="Yes",$Q$15="YES"),J$44*J36/100,IF(AND($C$27="No",$Q$15="YES"),J$45*J36/100,J$45*J36/100))</f>
        <v>0</v>
      </c>
      <c r="K56" s="44">
        <f t="shared" si="26"/>
        <v>0</v>
      </c>
      <c r="L56" s="44">
        <f t="shared" si="26"/>
        <v>0</v>
      </c>
      <c r="M56" s="44">
        <f t="shared" si="26"/>
        <v>0</v>
      </c>
      <c r="N56" s="44">
        <f t="shared" si="26"/>
        <v>0</v>
      </c>
      <c r="O56" s="50"/>
      <c r="P56" s="51"/>
      <c r="Q56" s="51"/>
      <c r="R56" s="52">
        <f t="shared" si="11"/>
        <v>0</v>
      </c>
      <c r="S56" s="52"/>
      <c r="T56" s="53">
        <f t="shared" si="12"/>
        <v>0</v>
      </c>
      <c r="U56" s="96" t="str">
        <f t="shared" si="16"/>
        <v/>
      </c>
      <c r="V56" s="96" t="str">
        <f t="shared" si="17"/>
        <v/>
      </c>
      <c r="W56" s="96" t="str">
        <f t="shared" si="18"/>
        <v/>
      </c>
      <c r="X56" s="306"/>
    </row>
    <row r="57" spans="1:24" x14ac:dyDescent="0.3">
      <c r="A57" s="278" t="s">
        <v>25</v>
      </c>
      <c r="B57" s="305"/>
      <c r="C57" s="305"/>
      <c r="D57" s="279"/>
      <c r="E57" s="44"/>
      <c r="F57" s="44"/>
      <c r="G57" s="44"/>
      <c r="H57" s="44"/>
      <c r="I57" s="44"/>
      <c r="J57" s="44"/>
      <c r="K57" s="44"/>
      <c r="L57" s="44"/>
      <c r="M57" s="44"/>
      <c r="N57" s="44"/>
      <c r="O57" s="50"/>
      <c r="P57" s="51"/>
      <c r="Q57" s="51"/>
      <c r="R57" s="52"/>
      <c r="S57" s="52"/>
      <c r="T57" s="53"/>
      <c r="U57" s="73"/>
      <c r="V57" s="97"/>
      <c r="W57" s="97"/>
      <c r="X57" s="306"/>
    </row>
    <row r="58" spans="1:24" x14ac:dyDescent="0.3">
      <c r="A58" s="238"/>
      <c r="B58" s="302"/>
      <c r="D58" s="308" t="s">
        <v>58</v>
      </c>
      <c r="E58" s="43">
        <f>$E$17/22*11</f>
        <v>0</v>
      </c>
      <c r="F58" s="43">
        <f>$E$17</f>
        <v>0</v>
      </c>
      <c r="G58" s="43">
        <f t="shared" ref="G58:I58" si="27">$E$17</f>
        <v>0</v>
      </c>
      <c r="H58" s="43">
        <f t="shared" si="27"/>
        <v>0</v>
      </c>
      <c r="I58" s="43">
        <f t="shared" si="27"/>
        <v>0</v>
      </c>
      <c r="J58" s="43">
        <f>$N$17</f>
        <v>0</v>
      </c>
      <c r="K58" s="43">
        <f t="shared" ref="K58:M58" si="28">$N$17</f>
        <v>0</v>
      </c>
      <c r="L58" s="43">
        <f t="shared" si="28"/>
        <v>0</v>
      </c>
      <c r="M58" s="43">
        <f t="shared" si="28"/>
        <v>0</v>
      </c>
      <c r="N58" s="43">
        <f>$N$17/22*11</f>
        <v>0</v>
      </c>
      <c r="O58" s="50"/>
      <c r="P58" s="51"/>
      <c r="Q58" s="51"/>
      <c r="R58" s="52"/>
      <c r="S58" s="52"/>
      <c r="T58" s="53"/>
      <c r="U58" s="72"/>
      <c r="V58" s="97"/>
      <c r="W58" s="97"/>
      <c r="X58" s="54"/>
    </row>
    <row r="59" spans="1:24" x14ac:dyDescent="0.3">
      <c r="B59" s="282" t="s">
        <v>26</v>
      </c>
      <c r="C59" s="305"/>
      <c r="D59" s="2">
        <f>D27</f>
        <v>0</v>
      </c>
      <c r="E59" s="44">
        <f>IF(AND($C27="Yes",$H$15="YES"),E$46*E27/100,IF(AND($C27="No",$H$15="YES"),0,0))</f>
        <v>0</v>
      </c>
      <c r="F59" s="44">
        <f t="shared" ref="F59:I68" si="29">IF(AND($C27="Yes",$H$15="YES"),F$46*F27/100,IF(AND($C27="No",$H$15="YES"),0,0))</f>
        <v>0</v>
      </c>
      <c r="G59" s="44">
        <f t="shared" si="29"/>
        <v>0</v>
      </c>
      <c r="H59" s="44">
        <f t="shared" si="29"/>
        <v>0</v>
      </c>
      <c r="I59" s="44">
        <f t="shared" si="29"/>
        <v>0</v>
      </c>
      <c r="J59" s="44">
        <f>IF(AND($C27="Yes",$Q$15="YES"),J$46*J27/100,IF(AND($C27="No",$Q$15="YES"),0,0))</f>
        <v>0</v>
      </c>
      <c r="K59" s="44">
        <f t="shared" ref="K59:N59" si="30">IF(AND($C27="Yes",$Q$15="YES"),K$46*K27/100,IF(AND($C27="No",$Q$15="YES"),0,0))</f>
        <v>0</v>
      </c>
      <c r="L59" s="44">
        <f t="shared" si="30"/>
        <v>0</v>
      </c>
      <c r="M59" s="44">
        <f t="shared" si="30"/>
        <v>0</v>
      </c>
      <c r="N59" s="44">
        <f t="shared" si="30"/>
        <v>0</v>
      </c>
      <c r="O59" s="44"/>
      <c r="P59" s="55"/>
      <c r="Q59" s="55"/>
      <c r="R59" s="52">
        <f t="shared" ref="R59:R68" si="31">SUM(E59:N59)</f>
        <v>0</v>
      </c>
      <c r="S59" s="52"/>
      <c r="T59" s="53">
        <f t="shared" ref="T59:T68" si="32">D59</f>
        <v>0</v>
      </c>
      <c r="U59" s="96" t="str">
        <f>IF($E$16=0,"",(E59+F59+G59)/($E$17*2.5)*$E$17/$E$16)</f>
        <v/>
      </c>
      <c r="V59" s="96" t="str">
        <f>IF($E$16=0,"",(H59+I59+J59)/($E$17*3)*$E$17/$E$16)</f>
        <v/>
      </c>
      <c r="W59" s="96" t="str">
        <f>IF($E$16=0,"",(K59+L59+M59+N59)/($E$17*3.5)*$E$17/$E$16)</f>
        <v/>
      </c>
      <c r="X59" s="310" t="s">
        <v>144</v>
      </c>
    </row>
    <row r="60" spans="1:24" x14ac:dyDescent="0.3">
      <c r="B60" s="282" t="s">
        <v>27</v>
      </c>
      <c r="C60" s="305"/>
      <c r="D60" s="2">
        <f t="shared" ref="D60:D68" si="33">D28</f>
        <v>0</v>
      </c>
      <c r="E60" s="44">
        <f t="shared" ref="E60:E68" si="34">IF(AND($C28="Yes",$H$15="YES"),E$46*E28/100,IF(AND($C28="No",$H$15="YES"),0,0))</f>
        <v>0</v>
      </c>
      <c r="F60" s="44">
        <f t="shared" si="29"/>
        <v>0</v>
      </c>
      <c r="G60" s="44">
        <f t="shared" si="29"/>
        <v>0</v>
      </c>
      <c r="H60" s="44">
        <f t="shared" si="29"/>
        <v>0</v>
      </c>
      <c r="I60" s="44">
        <f t="shared" si="29"/>
        <v>0</v>
      </c>
      <c r="J60" s="44">
        <f t="shared" ref="J60:N60" si="35">IF(AND($C28="Yes",$Q$15="YES"),J$46*J28/100,IF(AND($C28="No",$Q$15="YES"),0,0))</f>
        <v>0</v>
      </c>
      <c r="K60" s="44">
        <f t="shared" si="35"/>
        <v>0</v>
      </c>
      <c r="L60" s="44">
        <f t="shared" si="35"/>
        <v>0</v>
      </c>
      <c r="M60" s="44">
        <f t="shared" si="35"/>
        <v>0</v>
      </c>
      <c r="N60" s="44">
        <f t="shared" si="35"/>
        <v>0</v>
      </c>
      <c r="O60" s="44"/>
      <c r="P60" s="55"/>
      <c r="Q60" s="55"/>
      <c r="R60" s="52">
        <f t="shared" si="31"/>
        <v>0</v>
      </c>
      <c r="S60" s="52"/>
      <c r="T60" s="53">
        <f t="shared" si="32"/>
        <v>0</v>
      </c>
      <c r="U60" s="96" t="str">
        <f t="shared" ref="U60:U68" si="36">IF($E$16=0,"",(E60+F60+G60)/($E$17*2.5)*$E$17/$E$16)</f>
        <v/>
      </c>
      <c r="V60" s="96" t="str">
        <f t="shared" ref="V60:V68" si="37">IF($E$16=0,"",(H60+I60+J60)/($E$17*3)*$E$17/$E$16)</f>
        <v/>
      </c>
      <c r="W60" s="96" t="str">
        <f t="shared" ref="W60:W68" si="38">IF($E$16=0,"",(K60+L60+M60+N60)/($E$17*3.5)*$E$17/$E$16)</f>
        <v/>
      </c>
      <c r="X60" s="306" t="s">
        <v>145</v>
      </c>
    </row>
    <row r="61" spans="1:24" x14ac:dyDescent="0.3">
      <c r="B61" s="282" t="s">
        <v>28</v>
      </c>
      <c r="C61" s="305"/>
      <c r="D61" s="2">
        <f t="shared" si="33"/>
        <v>0</v>
      </c>
      <c r="E61" s="44">
        <f t="shared" si="34"/>
        <v>0</v>
      </c>
      <c r="F61" s="44">
        <f t="shared" si="29"/>
        <v>0</v>
      </c>
      <c r="G61" s="44">
        <f t="shared" si="29"/>
        <v>0</v>
      </c>
      <c r="H61" s="44">
        <f t="shared" si="29"/>
        <v>0</v>
      </c>
      <c r="I61" s="44">
        <f t="shared" si="29"/>
        <v>0</v>
      </c>
      <c r="J61" s="44">
        <f t="shared" ref="J61:N61" si="39">IF(AND($C29="Yes",$Q$15="YES"),J$46*J29/100,IF(AND($C29="No",$Q$15="YES"),0,0))</f>
        <v>0</v>
      </c>
      <c r="K61" s="44">
        <f t="shared" si="39"/>
        <v>0</v>
      </c>
      <c r="L61" s="44">
        <f t="shared" si="39"/>
        <v>0</v>
      </c>
      <c r="M61" s="44">
        <f t="shared" si="39"/>
        <v>0</v>
      </c>
      <c r="N61" s="44">
        <f t="shared" si="39"/>
        <v>0</v>
      </c>
      <c r="O61" s="44"/>
      <c r="P61" s="55"/>
      <c r="Q61" s="55"/>
      <c r="R61" s="52">
        <f t="shared" si="31"/>
        <v>0</v>
      </c>
      <c r="S61" s="52"/>
      <c r="T61" s="53">
        <f t="shared" si="32"/>
        <v>0</v>
      </c>
      <c r="U61" s="96" t="str">
        <f t="shared" si="36"/>
        <v/>
      </c>
      <c r="V61" s="96" t="str">
        <f t="shared" si="37"/>
        <v/>
      </c>
      <c r="W61" s="96" t="str">
        <f t="shared" si="38"/>
        <v/>
      </c>
      <c r="X61" s="306"/>
    </row>
    <row r="62" spans="1:24" x14ac:dyDescent="0.3">
      <c r="B62" s="282" t="s">
        <v>29</v>
      </c>
      <c r="C62" s="305"/>
      <c r="D62" s="2">
        <f t="shared" si="33"/>
        <v>0</v>
      </c>
      <c r="E62" s="44">
        <f t="shared" si="34"/>
        <v>0</v>
      </c>
      <c r="F62" s="44">
        <f t="shared" si="29"/>
        <v>0</v>
      </c>
      <c r="G62" s="44">
        <f t="shared" si="29"/>
        <v>0</v>
      </c>
      <c r="H62" s="44">
        <f t="shared" si="29"/>
        <v>0</v>
      </c>
      <c r="I62" s="44">
        <f t="shared" si="29"/>
        <v>0</v>
      </c>
      <c r="J62" s="44">
        <f t="shared" ref="J62:N62" si="40">IF(AND($C30="Yes",$Q$15="YES"),J$46*J30/100,IF(AND($C30="No",$Q$15="YES"),0,0))</f>
        <v>0</v>
      </c>
      <c r="K62" s="44">
        <f t="shared" si="40"/>
        <v>0</v>
      </c>
      <c r="L62" s="44">
        <f t="shared" si="40"/>
        <v>0</v>
      </c>
      <c r="M62" s="44">
        <f t="shared" si="40"/>
        <v>0</v>
      </c>
      <c r="N62" s="44">
        <f t="shared" si="40"/>
        <v>0</v>
      </c>
      <c r="O62" s="44"/>
      <c r="P62" s="55"/>
      <c r="Q62" s="55"/>
      <c r="R62" s="52">
        <f t="shared" si="31"/>
        <v>0</v>
      </c>
      <c r="S62" s="52"/>
      <c r="T62" s="53">
        <f t="shared" si="32"/>
        <v>0</v>
      </c>
      <c r="U62" s="96" t="str">
        <f t="shared" si="36"/>
        <v/>
      </c>
      <c r="V62" s="96" t="str">
        <f t="shared" si="37"/>
        <v/>
      </c>
      <c r="W62" s="96" t="str">
        <f t="shared" si="38"/>
        <v/>
      </c>
      <c r="X62" s="306"/>
    </row>
    <row r="63" spans="1:24" x14ac:dyDescent="0.3">
      <c r="B63" s="282" t="s">
        <v>30</v>
      </c>
      <c r="C63" s="305"/>
      <c r="D63" s="2">
        <f t="shared" si="33"/>
        <v>0</v>
      </c>
      <c r="E63" s="44">
        <f t="shared" si="34"/>
        <v>0</v>
      </c>
      <c r="F63" s="44">
        <f t="shared" si="29"/>
        <v>0</v>
      </c>
      <c r="G63" s="44">
        <f t="shared" si="29"/>
        <v>0</v>
      </c>
      <c r="H63" s="44">
        <f t="shared" si="29"/>
        <v>0</v>
      </c>
      <c r="I63" s="44">
        <f t="shared" si="29"/>
        <v>0</v>
      </c>
      <c r="J63" s="44">
        <f t="shared" ref="J63:N63" si="41">IF(AND($C31="Yes",$Q$15="YES"),J$46*J31/100,IF(AND($C31="No",$Q$15="YES"),0,0))</f>
        <v>0</v>
      </c>
      <c r="K63" s="44">
        <f t="shared" si="41"/>
        <v>0</v>
      </c>
      <c r="L63" s="44">
        <f t="shared" si="41"/>
        <v>0</v>
      </c>
      <c r="M63" s="44">
        <f t="shared" si="41"/>
        <v>0</v>
      </c>
      <c r="N63" s="44">
        <f t="shared" si="41"/>
        <v>0</v>
      </c>
      <c r="O63" s="44"/>
      <c r="P63" s="45"/>
      <c r="Q63" s="45"/>
      <c r="R63" s="52">
        <f t="shared" si="31"/>
        <v>0</v>
      </c>
      <c r="S63" s="52"/>
      <c r="T63" s="53">
        <f t="shared" si="32"/>
        <v>0</v>
      </c>
      <c r="U63" s="96" t="str">
        <f t="shared" si="36"/>
        <v/>
      </c>
      <c r="V63" s="96" t="str">
        <f t="shared" si="37"/>
        <v/>
      </c>
      <c r="W63" s="96" t="str">
        <f t="shared" si="38"/>
        <v/>
      </c>
      <c r="X63" s="306"/>
    </row>
    <row r="64" spans="1:24" x14ac:dyDescent="0.3">
      <c r="B64" s="311" t="s">
        <v>177</v>
      </c>
      <c r="C64" s="305"/>
      <c r="D64" s="2">
        <f t="shared" si="33"/>
        <v>0</v>
      </c>
      <c r="E64" s="44">
        <f t="shared" si="34"/>
        <v>0</v>
      </c>
      <c r="F64" s="44">
        <f t="shared" si="29"/>
        <v>0</v>
      </c>
      <c r="G64" s="44">
        <f t="shared" si="29"/>
        <v>0</v>
      </c>
      <c r="H64" s="44">
        <f t="shared" si="29"/>
        <v>0</v>
      </c>
      <c r="I64" s="44">
        <f t="shared" si="29"/>
        <v>0</v>
      </c>
      <c r="J64" s="44">
        <f t="shared" ref="J64:N64" si="42">IF(AND($C32="Yes",$Q$15="YES"),J$46*J32/100,IF(AND($C32="No",$Q$15="YES"),0,0))</f>
        <v>0</v>
      </c>
      <c r="K64" s="44">
        <f t="shared" si="42"/>
        <v>0</v>
      </c>
      <c r="L64" s="44">
        <f t="shared" si="42"/>
        <v>0</v>
      </c>
      <c r="M64" s="44">
        <f t="shared" si="42"/>
        <v>0</v>
      </c>
      <c r="N64" s="44">
        <f t="shared" si="42"/>
        <v>0</v>
      </c>
      <c r="O64" s="44"/>
      <c r="P64" s="45"/>
      <c r="Q64" s="45"/>
      <c r="R64" s="52">
        <f t="shared" si="31"/>
        <v>0</v>
      </c>
      <c r="S64" s="52"/>
      <c r="T64" s="53">
        <f t="shared" si="32"/>
        <v>0</v>
      </c>
      <c r="U64" s="96" t="str">
        <f t="shared" si="36"/>
        <v/>
      </c>
      <c r="V64" s="96" t="str">
        <f t="shared" si="37"/>
        <v/>
      </c>
      <c r="W64" s="96" t="str">
        <f t="shared" si="38"/>
        <v/>
      </c>
      <c r="X64" s="306"/>
    </row>
    <row r="65" spans="1:74" x14ac:dyDescent="0.3">
      <c r="B65" s="311" t="s">
        <v>178</v>
      </c>
      <c r="C65" s="305"/>
      <c r="D65" s="2">
        <f t="shared" si="33"/>
        <v>0</v>
      </c>
      <c r="E65" s="44">
        <f t="shared" si="34"/>
        <v>0</v>
      </c>
      <c r="F65" s="44">
        <f t="shared" si="29"/>
        <v>0</v>
      </c>
      <c r="G65" s="44">
        <f t="shared" si="29"/>
        <v>0</v>
      </c>
      <c r="H65" s="44">
        <f t="shared" si="29"/>
        <v>0</v>
      </c>
      <c r="I65" s="44">
        <f t="shared" si="29"/>
        <v>0</v>
      </c>
      <c r="J65" s="44">
        <f t="shared" ref="J65:N65" si="43">IF(AND($C33="Yes",$Q$15="YES"),J$46*J33/100,IF(AND($C33="No",$Q$15="YES"),0,0))</f>
        <v>0</v>
      </c>
      <c r="K65" s="44">
        <f t="shared" si="43"/>
        <v>0</v>
      </c>
      <c r="L65" s="44">
        <f t="shared" si="43"/>
        <v>0</v>
      </c>
      <c r="M65" s="44">
        <f t="shared" si="43"/>
        <v>0</v>
      </c>
      <c r="N65" s="44">
        <f t="shared" si="43"/>
        <v>0</v>
      </c>
      <c r="O65" s="44"/>
      <c r="P65" s="45"/>
      <c r="Q65" s="45"/>
      <c r="R65" s="52">
        <f t="shared" si="31"/>
        <v>0</v>
      </c>
      <c r="S65" s="52"/>
      <c r="T65" s="53">
        <f t="shared" si="32"/>
        <v>0</v>
      </c>
      <c r="U65" s="96" t="str">
        <f t="shared" si="36"/>
        <v/>
      </c>
      <c r="V65" s="96" t="str">
        <f t="shared" si="37"/>
        <v/>
      </c>
      <c r="W65" s="96" t="str">
        <f t="shared" si="38"/>
        <v/>
      </c>
      <c r="X65" s="306"/>
    </row>
    <row r="66" spans="1:74" x14ac:dyDescent="0.3">
      <c r="B66" s="311" t="s">
        <v>179</v>
      </c>
      <c r="C66" s="305"/>
      <c r="D66" s="2">
        <f t="shared" si="33"/>
        <v>0</v>
      </c>
      <c r="E66" s="44">
        <f t="shared" si="34"/>
        <v>0</v>
      </c>
      <c r="F66" s="44">
        <f t="shared" si="29"/>
        <v>0</v>
      </c>
      <c r="G66" s="44">
        <f t="shared" si="29"/>
        <v>0</v>
      </c>
      <c r="H66" s="44">
        <f t="shared" si="29"/>
        <v>0</v>
      </c>
      <c r="I66" s="44">
        <f t="shared" si="29"/>
        <v>0</v>
      </c>
      <c r="J66" s="44">
        <f t="shared" ref="J66:N66" si="44">IF(AND($C34="Yes",$Q$15="YES"),J$46*J34/100,IF(AND($C34="No",$Q$15="YES"),0,0))</f>
        <v>0</v>
      </c>
      <c r="K66" s="44">
        <f t="shared" si="44"/>
        <v>0</v>
      </c>
      <c r="L66" s="44">
        <f t="shared" si="44"/>
        <v>0</v>
      </c>
      <c r="M66" s="44">
        <f t="shared" si="44"/>
        <v>0</v>
      </c>
      <c r="N66" s="44">
        <f t="shared" si="44"/>
        <v>0</v>
      </c>
      <c r="O66" s="44"/>
      <c r="P66" s="45"/>
      <c r="Q66" s="45"/>
      <c r="R66" s="52">
        <f t="shared" si="31"/>
        <v>0</v>
      </c>
      <c r="S66" s="52"/>
      <c r="T66" s="53">
        <f t="shared" si="32"/>
        <v>0</v>
      </c>
      <c r="U66" s="96" t="str">
        <f t="shared" si="36"/>
        <v/>
      </c>
      <c r="V66" s="96" t="str">
        <f t="shared" si="37"/>
        <v/>
      </c>
      <c r="W66" s="96" t="str">
        <f t="shared" si="38"/>
        <v/>
      </c>
      <c r="X66" s="306"/>
    </row>
    <row r="67" spans="1:74" x14ac:dyDescent="0.3">
      <c r="B67" s="311" t="s">
        <v>180</v>
      </c>
      <c r="C67" s="305"/>
      <c r="D67" s="2">
        <f t="shared" si="33"/>
        <v>0</v>
      </c>
      <c r="E67" s="44">
        <f t="shared" si="34"/>
        <v>0</v>
      </c>
      <c r="F67" s="44">
        <f t="shared" si="29"/>
        <v>0</v>
      </c>
      <c r="G67" s="44">
        <f t="shared" si="29"/>
        <v>0</v>
      </c>
      <c r="H67" s="44">
        <f t="shared" si="29"/>
        <v>0</v>
      </c>
      <c r="I67" s="44">
        <f t="shared" si="29"/>
        <v>0</v>
      </c>
      <c r="J67" s="44">
        <f t="shared" ref="J67:N67" si="45">IF(AND($C35="Yes",$Q$15="YES"),J$46*J35/100,IF(AND($C35="No",$Q$15="YES"),0,0))</f>
        <v>0</v>
      </c>
      <c r="K67" s="44">
        <f t="shared" si="45"/>
        <v>0</v>
      </c>
      <c r="L67" s="44">
        <f t="shared" si="45"/>
        <v>0</v>
      </c>
      <c r="M67" s="44">
        <f t="shared" si="45"/>
        <v>0</v>
      </c>
      <c r="N67" s="44">
        <f t="shared" si="45"/>
        <v>0</v>
      </c>
      <c r="O67" s="44"/>
      <c r="P67" s="45"/>
      <c r="Q67" s="45"/>
      <c r="R67" s="52">
        <f t="shared" si="31"/>
        <v>0</v>
      </c>
      <c r="S67" s="52"/>
      <c r="T67" s="53">
        <f t="shared" si="32"/>
        <v>0</v>
      </c>
      <c r="U67" s="96" t="str">
        <f t="shared" si="36"/>
        <v/>
      </c>
      <c r="V67" s="96" t="str">
        <f t="shared" si="37"/>
        <v/>
      </c>
      <c r="W67" s="96" t="str">
        <f t="shared" si="38"/>
        <v/>
      </c>
      <c r="X67" s="306"/>
    </row>
    <row r="68" spans="1:74" ht="13.5" thickBot="1" x14ac:dyDescent="0.35">
      <c r="B68" s="311" t="s">
        <v>181</v>
      </c>
      <c r="C68" s="305"/>
      <c r="D68" s="2">
        <f t="shared" si="33"/>
        <v>0</v>
      </c>
      <c r="E68" s="44">
        <f t="shared" si="34"/>
        <v>0</v>
      </c>
      <c r="F68" s="44">
        <f t="shared" si="29"/>
        <v>0</v>
      </c>
      <c r="G68" s="44">
        <f t="shared" si="29"/>
        <v>0</v>
      </c>
      <c r="H68" s="44">
        <f t="shared" si="29"/>
        <v>0</v>
      </c>
      <c r="I68" s="44">
        <f t="shared" si="29"/>
        <v>0</v>
      </c>
      <c r="J68" s="44">
        <f t="shared" ref="J68:N68" si="46">IF(AND($C36="Yes",$Q$15="YES"),J$46*J36/100,IF(AND($C36="No",$Q$15="YES"),0,0))</f>
        <v>0</v>
      </c>
      <c r="K68" s="44">
        <f t="shared" si="46"/>
        <v>0</v>
      </c>
      <c r="L68" s="44">
        <f t="shared" si="46"/>
        <v>0</v>
      </c>
      <c r="M68" s="44">
        <f t="shared" si="46"/>
        <v>0</v>
      </c>
      <c r="N68" s="44">
        <f t="shared" si="46"/>
        <v>0</v>
      </c>
      <c r="O68" s="44"/>
      <c r="P68" s="45"/>
      <c r="Q68" s="45"/>
      <c r="R68" s="52">
        <f t="shared" si="31"/>
        <v>0</v>
      </c>
      <c r="S68" s="52"/>
      <c r="T68" s="53">
        <f t="shared" si="32"/>
        <v>0</v>
      </c>
      <c r="U68" s="96" t="str">
        <f t="shared" si="36"/>
        <v/>
      </c>
      <c r="V68" s="96" t="str">
        <f t="shared" si="37"/>
        <v/>
      </c>
      <c r="W68" s="96" t="str">
        <f t="shared" si="38"/>
        <v/>
      </c>
      <c r="X68" s="306"/>
    </row>
    <row r="69" spans="1:74" s="300" customFormat="1" ht="13.5" thickBot="1" x14ac:dyDescent="0.35">
      <c r="A69" s="278" t="s">
        <v>23</v>
      </c>
      <c r="B69" s="305"/>
      <c r="C69" s="247"/>
      <c r="D69" s="189"/>
      <c r="E69" s="57"/>
      <c r="F69" s="57"/>
      <c r="G69" s="57"/>
      <c r="H69" s="57"/>
      <c r="I69" s="57"/>
      <c r="J69" s="57"/>
      <c r="K69" s="57"/>
      <c r="L69" s="57"/>
      <c r="M69" s="57"/>
      <c r="N69" s="57"/>
      <c r="O69" s="57"/>
      <c r="P69" s="58"/>
      <c r="Q69" s="58"/>
      <c r="R69" s="52"/>
      <c r="S69" s="52"/>
      <c r="T69" s="53"/>
      <c r="U69" s="99">
        <f>SUM(U47:U68)</f>
        <v>0</v>
      </c>
      <c r="V69" s="99">
        <f>SUM(V47:V68)</f>
        <v>0</v>
      </c>
      <c r="W69" s="99">
        <f>SUM(W47:W68)</f>
        <v>0</v>
      </c>
      <c r="X69" s="300" t="s">
        <v>146</v>
      </c>
    </row>
    <row r="70" spans="1:74" s="283" customFormat="1" x14ac:dyDescent="0.3">
      <c r="A70" s="312"/>
      <c r="B70" s="282" t="s">
        <v>71</v>
      </c>
      <c r="C70" s="248"/>
      <c r="D70" s="45">
        <f>D38</f>
        <v>0</v>
      </c>
      <c r="E70" s="44">
        <f>E74-SUM(E47:E56)-SUM(E59:E68)-E71-E72</f>
        <v>0</v>
      </c>
      <c r="F70" s="44">
        <f t="shared" ref="F70:N70" si="47">F74-SUM(F47:F56)-SUM(F59:F68)-F71-F72</f>
        <v>0</v>
      </c>
      <c r="G70" s="44">
        <f>G74-SUM(G47:G56)-SUM(G59:G68)-G71-G72</f>
        <v>0</v>
      </c>
      <c r="H70" s="44">
        <f t="shared" si="47"/>
        <v>0</v>
      </c>
      <c r="I70" s="44">
        <f t="shared" si="47"/>
        <v>0</v>
      </c>
      <c r="J70" s="44">
        <f t="shared" si="47"/>
        <v>0</v>
      </c>
      <c r="K70" s="44">
        <f>K74-SUM(K47:K56)-SUM(K59:K68)-K71-K72</f>
        <v>0</v>
      </c>
      <c r="L70" s="44">
        <f t="shared" si="47"/>
        <v>0</v>
      </c>
      <c r="M70" s="44">
        <f t="shared" si="47"/>
        <v>0</v>
      </c>
      <c r="N70" s="44">
        <f t="shared" si="47"/>
        <v>0</v>
      </c>
      <c r="O70" s="59">
        <f>O74-O71-O72</f>
        <v>0</v>
      </c>
      <c r="P70" s="59">
        <f>P74-P71-P72</f>
        <v>0</v>
      </c>
      <c r="Q70" s="59">
        <f>Q74-Q71-Q72</f>
        <v>0</v>
      </c>
      <c r="R70" s="52">
        <f>SUM(E70:Q70)</f>
        <v>0</v>
      </c>
      <c r="S70" s="52"/>
      <c r="T70" s="53" t="s">
        <v>88</v>
      </c>
      <c r="U70" s="313"/>
      <c r="V70" s="314"/>
      <c r="W70" s="314"/>
      <c r="X70" s="315" t="s">
        <v>147</v>
      </c>
    </row>
    <row r="71" spans="1:74" s="283" customFormat="1" x14ac:dyDescent="0.3">
      <c r="A71" s="312"/>
      <c r="B71" s="282" t="s">
        <v>41</v>
      </c>
      <c r="C71" s="248"/>
      <c r="D71" s="45">
        <f>D39</f>
        <v>0</v>
      </c>
      <c r="E71" s="44">
        <f t="shared" ref="E71:Q71" si="48">E74*E39/100</f>
        <v>0</v>
      </c>
      <c r="F71" s="44">
        <f t="shared" si="48"/>
        <v>0</v>
      </c>
      <c r="G71" s="44">
        <f t="shared" si="48"/>
        <v>0</v>
      </c>
      <c r="H71" s="44">
        <f t="shared" si="48"/>
        <v>0</v>
      </c>
      <c r="I71" s="44">
        <f t="shared" si="48"/>
        <v>0</v>
      </c>
      <c r="J71" s="44">
        <f t="shared" si="48"/>
        <v>0</v>
      </c>
      <c r="K71" s="44">
        <f t="shared" si="48"/>
        <v>0</v>
      </c>
      <c r="L71" s="44">
        <f t="shared" si="48"/>
        <v>0</v>
      </c>
      <c r="M71" s="44">
        <f t="shared" si="48"/>
        <v>0</v>
      </c>
      <c r="N71" s="44">
        <f t="shared" si="48"/>
        <v>0</v>
      </c>
      <c r="O71" s="44">
        <f t="shared" si="48"/>
        <v>0</v>
      </c>
      <c r="P71" s="44">
        <f t="shared" si="48"/>
        <v>0</v>
      </c>
      <c r="Q71" s="44">
        <f t="shared" si="48"/>
        <v>0</v>
      </c>
      <c r="R71" s="52">
        <f>SUM(E71:Q71)</f>
        <v>0</v>
      </c>
      <c r="S71" s="52"/>
      <c r="T71" s="53" t="s">
        <v>87</v>
      </c>
      <c r="U71" s="313"/>
      <c r="V71" s="314"/>
      <c r="W71" s="314"/>
      <c r="X71" s="316"/>
    </row>
    <row r="72" spans="1:74" s="283" customFormat="1" x14ac:dyDescent="0.3">
      <c r="A72" s="312"/>
      <c r="B72" s="282" t="s">
        <v>42</v>
      </c>
      <c r="C72" s="248"/>
      <c r="D72" s="45">
        <f>D40</f>
        <v>0</v>
      </c>
      <c r="E72" s="44">
        <f t="shared" ref="E72:Q72" si="49">E74*E40/100</f>
        <v>0</v>
      </c>
      <c r="F72" s="44">
        <f t="shared" si="49"/>
        <v>0</v>
      </c>
      <c r="G72" s="44">
        <f t="shared" si="49"/>
        <v>0</v>
      </c>
      <c r="H72" s="44">
        <f t="shared" si="49"/>
        <v>0</v>
      </c>
      <c r="I72" s="44">
        <f t="shared" si="49"/>
        <v>0</v>
      </c>
      <c r="J72" s="44">
        <f t="shared" si="49"/>
        <v>0</v>
      </c>
      <c r="K72" s="44">
        <f t="shared" si="49"/>
        <v>0</v>
      </c>
      <c r="L72" s="44">
        <f t="shared" si="49"/>
        <v>0</v>
      </c>
      <c r="M72" s="44">
        <f t="shared" si="49"/>
        <v>0</v>
      </c>
      <c r="N72" s="44">
        <f t="shared" si="49"/>
        <v>0</v>
      </c>
      <c r="O72" s="44">
        <f t="shared" si="49"/>
        <v>0</v>
      </c>
      <c r="P72" s="44">
        <f t="shared" si="49"/>
        <v>0</v>
      </c>
      <c r="Q72" s="44">
        <f t="shared" si="49"/>
        <v>0</v>
      </c>
      <c r="R72" s="52">
        <f>SUM(E72:Q72)</f>
        <v>0</v>
      </c>
      <c r="S72" s="52"/>
      <c r="T72" s="53"/>
      <c r="U72" s="314" t="s">
        <v>140</v>
      </c>
      <c r="W72" s="314"/>
      <c r="X72" s="317"/>
    </row>
    <row r="73" spans="1:74" s="266" customFormat="1" x14ac:dyDescent="0.3">
      <c r="A73" s="268"/>
      <c r="B73" s="269"/>
      <c r="C73" s="269"/>
      <c r="D73" s="318"/>
      <c r="E73" s="60"/>
      <c r="F73" s="60"/>
      <c r="G73" s="60"/>
      <c r="H73" s="60"/>
      <c r="I73" s="60"/>
      <c r="J73" s="60"/>
      <c r="K73" s="60"/>
      <c r="L73" s="60"/>
      <c r="M73" s="60"/>
      <c r="N73" s="60"/>
      <c r="O73" s="60"/>
      <c r="P73" s="61"/>
      <c r="Q73" s="61"/>
      <c r="R73" s="52"/>
      <c r="S73" s="52"/>
      <c r="T73" s="61"/>
      <c r="U73" s="319"/>
      <c r="V73" s="319"/>
      <c r="W73" s="319"/>
      <c r="X73" s="320"/>
    </row>
    <row r="74" spans="1:74" s="290" customFormat="1" x14ac:dyDescent="0.3">
      <c r="A74" s="285"/>
      <c r="B74" s="286"/>
      <c r="C74" s="286"/>
      <c r="D74" s="287" t="s">
        <v>13</v>
      </c>
      <c r="E74" s="62">
        <f>$E$21/22*11</f>
        <v>0</v>
      </c>
      <c r="F74" s="62">
        <f t="shared" ref="F74:Q74" si="50">$E$21</f>
        <v>0</v>
      </c>
      <c r="G74" s="62">
        <f t="shared" si="50"/>
        <v>0</v>
      </c>
      <c r="H74" s="62">
        <f t="shared" si="50"/>
        <v>0</v>
      </c>
      <c r="I74" s="62">
        <f t="shared" si="50"/>
        <v>0</v>
      </c>
      <c r="J74" s="62">
        <f t="shared" si="50"/>
        <v>0</v>
      </c>
      <c r="K74" s="62">
        <f t="shared" si="50"/>
        <v>0</v>
      </c>
      <c r="L74" s="62">
        <f t="shared" si="50"/>
        <v>0</v>
      </c>
      <c r="M74" s="62">
        <f t="shared" si="50"/>
        <v>0</v>
      </c>
      <c r="N74" s="62">
        <f>$E$21/22*11</f>
        <v>0</v>
      </c>
      <c r="O74" s="62">
        <f>$E$21/2</f>
        <v>0</v>
      </c>
      <c r="P74" s="62">
        <f t="shared" si="50"/>
        <v>0</v>
      </c>
      <c r="Q74" s="62">
        <f t="shared" si="50"/>
        <v>0</v>
      </c>
      <c r="R74" s="63"/>
      <c r="S74" s="63"/>
      <c r="T74" s="64"/>
      <c r="U74" s="321"/>
      <c r="V74" s="266"/>
      <c r="W74" s="266"/>
    </row>
    <row r="75" spans="1:74" x14ac:dyDescent="0.3">
      <c r="D75" s="260" t="s">
        <v>93</v>
      </c>
      <c r="E75" s="52">
        <f>SUM(E47:E56)+SUM(E59:E68)+E70+E71+E72</f>
        <v>0</v>
      </c>
      <c r="F75" s="52">
        <f t="shared" ref="F75:Q75" si="51">SUM(F47:F56)+SUM(F59:F68)+F70+F71+F72</f>
        <v>0</v>
      </c>
      <c r="G75" s="52">
        <f t="shared" si="51"/>
        <v>0</v>
      </c>
      <c r="H75" s="52">
        <f t="shared" si="51"/>
        <v>0</v>
      </c>
      <c r="I75" s="52">
        <f t="shared" si="51"/>
        <v>0</v>
      </c>
      <c r="J75" s="52">
        <f t="shared" si="51"/>
        <v>0</v>
      </c>
      <c r="K75" s="52">
        <f t="shared" si="51"/>
        <v>0</v>
      </c>
      <c r="L75" s="52">
        <f t="shared" si="51"/>
        <v>0</v>
      </c>
      <c r="M75" s="52">
        <f t="shared" si="51"/>
        <v>0</v>
      </c>
      <c r="N75" s="52">
        <f t="shared" si="51"/>
        <v>0</v>
      </c>
      <c r="O75" s="52">
        <f t="shared" si="51"/>
        <v>0</v>
      </c>
      <c r="P75" s="52">
        <f t="shared" si="51"/>
        <v>0</v>
      </c>
      <c r="Q75" s="52">
        <f t="shared" si="51"/>
        <v>0</v>
      </c>
      <c r="R75" s="66"/>
      <c r="S75" s="66"/>
      <c r="T75" s="66"/>
    </row>
    <row r="76" spans="1:74" s="324" customFormat="1" x14ac:dyDescent="0.3">
      <c r="A76" s="243" t="s">
        <v>19</v>
      </c>
      <c r="B76" s="295" t="s">
        <v>211</v>
      </c>
      <c r="C76" s="295"/>
      <c r="D76" s="296"/>
      <c r="E76" s="323"/>
      <c r="F76" s="323"/>
      <c r="G76" s="323"/>
      <c r="H76" s="323"/>
      <c r="I76" s="323"/>
      <c r="J76" s="323"/>
      <c r="K76" s="323"/>
      <c r="L76" s="323"/>
      <c r="M76" s="323"/>
      <c r="N76" s="323"/>
      <c r="O76" s="323"/>
      <c r="P76" s="323"/>
      <c r="Q76" s="323"/>
      <c r="R76" s="323"/>
      <c r="S76" s="323"/>
      <c r="T76" s="323"/>
    </row>
    <row r="77" spans="1:74" s="324" customFormat="1" x14ac:dyDescent="0.3">
      <c r="A77" s="312"/>
      <c r="B77" s="283"/>
      <c r="C77" s="283"/>
      <c r="D77" s="325"/>
      <c r="E77" s="261" t="s">
        <v>74</v>
      </c>
      <c r="F77" s="261" t="s">
        <v>2</v>
      </c>
      <c r="G77" s="261" t="s">
        <v>3</v>
      </c>
      <c r="H77" s="261" t="s">
        <v>4</v>
      </c>
      <c r="I77" s="261" t="s">
        <v>5</v>
      </c>
      <c r="J77" s="261" t="s">
        <v>6</v>
      </c>
      <c r="K77" s="261" t="s">
        <v>7</v>
      </c>
      <c r="L77" s="261" t="s">
        <v>8</v>
      </c>
      <c r="M77" s="261" t="s">
        <v>9</v>
      </c>
      <c r="N77" s="261" t="s">
        <v>75</v>
      </c>
      <c r="O77" s="261" t="s">
        <v>76</v>
      </c>
      <c r="P77" s="261" t="s">
        <v>10</v>
      </c>
      <c r="Q77" s="261" t="s">
        <v>11</v>
      </c>
      <c r="R77" s="326"/>
      <c r="S77" s="326"/>
      <c r="T77" s="326"/>
      <c r="U77" s="327"/>
      <c r="V77" s="327"/>
      <c r="W77" s="327"/>
      <c r="X77" s="327"/>
      <c r="Y77" s="327"/>
      <c r="Z77" s="327"/>
      <c r="AA77" s="327"/>
      <c r="AB77" s="327"/>
      <c r="AC77" s="327"/>
      <c r="AD77" s="327"/>
      <c r="AE77" s="327"/>
      <c r="AF77" s="327"/>
      <c r="AG77" s="327"/>
      <c r="AH77" s="327"/>
      <c r="AI77" s="327"/>
      <c r="AJ77" s="327"/>
      <c r="AK77" s="327"/>
      <c r="AL77" s="327"/>
      <c r="AM77" s="327"/>
      <c r="AN77" s="327"/>
      <c r="AO77" s="327"/>
      <c r="AP77" s="327"/>
      <c r="AQ77" s="327"/>
      <c r="AR77" s="327"/>
      <c r="AS77" s="327"/>
      <c r="AT77" s="327"/>
      <c r="AU77" s="327"/>
      <c r="AV77" s="327"/>
      <c r="AW77" s="327"/>
      <c r="AX77" s="327"/>
      <c r="AY77" s="327"/>
      <c r="AZ77" s="327"/>
      <c r="BA77" s="327"/>
      <c r="BB77" s="327"/>
      <c r="BC77" s="327"/>
      <c r="BD77" s="327"/>
      <c r="BE77" s="327"/>
      <c r="BF77" s="327"/>
      <c r="BG77" s="327"/>
      <c r="BH77" s="327"/>
      <c r="BI77" s="327"/>
      <c r="BJ77" s="327"/>
      <c r="BK77" s="327"/>
      <c r="BL77" s="327"/>
      <c r="BM77" s="327"/>
      <c r="BN77" s="327"/>
      <c r="BO77" s="327"/>
      <c r="BP77" s="327"/>
      <c r="BQ77" s="327"/>
      <c r="BR77" s="327"/>
      <c r="BS77" s="327"/>
      <c r="BT77" s="327"/>
      <c r="BU77" s="327"/>
      <c r="BV77" s="327"/>
    </row>
    <row r="78" spans="1:74" x14ac:dyDescent="0.3">
      <c r="A78" s="274" t="s">
        <v>20</v>
      </c>
      <c r="D78" s="67" t="s">
        <v>55</v>
      </c>
      <c r="E78" s="68">
        <f>$E$21/22*11</f>
        <v>0</v>
      </c>
      <c r="F78" s="69">
        <f>$E$21</f>
        <v>0</v>
      </c>
      <c r="G78" s="69">
        <f t="shared" ref="G78:M78" si="52">$E$21</f>
        <v>0</v>
      </c>
      <c r="H78" s="69">
        <f t="shared" si="52"/>
        <v>0</v>
      </c>
      <c r="I78" s="69">
        <f t="shared" si="52"/>
        <v>0</v>
      </c>
      <c r="J78" s="69">
        <f t="shared" si="52"/>
        <v>0</v>
      </c>
      <c r="K78" s="69">
        <f t="shared" si="52"/>
        <v>0</v>
      </c>
      <c r="L78" s="69">
        <f t="shared" si="52"/>
        <v>0</v>
      </c>
      <c r="M78" s="69">
        <f t="shared" si="52"/>
        <v>0</v>
      </c>
      <c r="N78" s="69">
        <f>$E$21/22*11</f>
        <v>0</v>
      </c>
      <c r="O78" s="69">
        <f>$E$21/2</f>
        <v>0</v>
      </c>
      <c r="P78" s="69">
        <f>$E$21</f>
        <v>0</v>
      </c>
      <c r="Q78" s="69">
        <f>$E$21</f>
        <v>0</v>
      </c>
      <c r="R78" s="322"/>
      <c r="S78" s="322"/>
      <c r="T78" s="322"/>
    </row>
    <row r="79" spans="1:74" s="283" customFormat="1" x14ac:dyDescent="0.3">
      <c r="A79" s="312"/>
      <c r="B79" s="251"/>
      <c r="C79" s="305"/>
      <c r="D79" s="70">
        <f t="shared" ref="D79:D88" si="53">D47</f>
        <v>0</v>
      </c>
      <c r="E79" s="91" t="str">
        <f t="shared" ref="E79:N79" si="54">IF(E$78=0,"",E47/E$78)</f>
        <v/>
      </c>
      <c r="F79" s="91" t="str">
        <f t="shared" si="54"/>
        <v/>
      </c>
      <c r="G79" s="91" t="str">
        <f t="shared" si="54"/>
        <v/>
      </c>
      <c r="H79" s="91" t="str">
        <f t="shared" si="54"/>
        <v/>
      </c>
      <c r="I79" s="91" t="str">
        <f t="shared" si="54"/>
        <v/>
      </c>
      <c r="J79" s="91" t="str">
        <f t="shared" si="54"/>
        <v/>
      </c>
      <c r="K79" s="91" t="str">
        <f t="shared" si="54"/>
        <v/>
      </c>
      <c r="L79" s="91" t="str">
        <f t="shared" si="54"/>
        <v/>
      </c>
      <c r="M79" s="91" t="str">
        <f t="shared" si="54"/>
        <v/>
      </c>
      <c r="N79" s="91" t="str">
        <f t="shared" si="54"/>
        <v/>
      </c>
      <c r="O79" s="92"/>
      <c r="P79" s="92"/>
      <c r="Q79" s="92"/>
      <c r="R79" s="328"/>
      <c r="S79" s="328"/>
      <c r="T79" s="328"/>
    </row>
    <row r="80" spans="1:74" s="283" customFormat="1" x14ac:dyDescent="0.3">
      <c r="A80" s="312"/>
      <c r="B80" s="251"/>
      <c r="C80" s="305"/>
      <c r="D80" s="70">
        <f t="shared" si="53"/>
        <v>0</v>
      </c>
      <c r="E80" s="91" t="str">
        <f t="shared" ref="E80:N88" si="55">IF(E$78=0,"",E48/E$78)</f>
        <v/>
      </c>
      <c r="F80" s="91" t="str">
        <f t="shared" si="55"/>
        <v/>
      </c>
      <c r="G80" s="91" t="str">
        <f t="shared" si="55"/>
        <v/>
      </c>
      <c r="H80" s="91" t="str">
        <f t="shared" si="55"/>
        <v/>
      </c>
      <c r="I80" s="91" t="str">
        <f t="shared" si="55"/>
        <v/>
      </c>
      <c r="J80" s="91" t="str">
        <f t="shared" si="55"/>
        <v/>
      </c>
      <c r="K80" s="91" t="str">
        <f t="shared" si="55"/>
        <v/>
      </c>
      <c r="L80" s="91" t="str">
        <f t="shared" si="55"/>
        <v/>
      </c>
      <c r="M80" s="91" t="str">
        <f t="shared" si="55"/>
        <v/>
      </c>
      <c r="N80" s="91" t="str">
        <f t="shared" si="55"/>
        <v/>
      </c>
      <c r="O80" s="92"/>
      <c r="P80" s="92"/>
      <c r="Q80" s="92"/>
      <c r="R80" s="328"/>
      <c r="S80" s="328"/>
      <c r="T80" s="328"/>
    </row>
    <row r="81" spans="1:20" s="283" customFormat="1" x14ac:dyDescent="0.3">
      <c r="A81" s="312"/>
      <c r="B81" s="251"/>
      <c r="C81" s="305"/>
      <c r="D81" s="70">
        <f t="shared" si="53"/>
        <v>0</v>
      </c>
      <c r="E81" s="91" t="str">
        <f t="shared" si="55"/>
        <v/>
      </c>
      <c r="F81" s="91" t="str">
        <f t="shared" si="55"/>
        <v/>
      </c>
      <c r="G81" s="91" t="str">
        <f t="shared" si="55"/>
        <v/>
      </c>
      <c r="H81" s="91" t="str">
        <f t="shared" si="55"/>
        <v/>
      </c>
      <c r="I81" s="91" t="str">
        <f t="shared" si="55"/>
        <v/>
      </c>
      <c r="J81" s="91" t="str">
        <f t="shared" si="55"/>
        <v/>
      </c>
      <c r="K81" s="91" t="str">
        <f t="shared" si="55"/>
        <v/>
      </c>
      <c r="L81" s="91" t="str">
        <f t="shared" si="55"/>
        <v/>
      </c>
      <c r="M81" s="91" t="str">
        <f t="shared" si="55"/>
        <v/>
      </c>
      <c r="N81" s="91" t="str">
        <f t="shared" si="55"/>
        <v/>
      </c>
      <c r="O81" s="92"/>
      <c r="P81" s="92"/>
      <c r="Q81" s="92"/>
      <c r="R81" s="328"/>
      <c r="S81" s="328"/>
      <c r="T81" s="328"/>
    </row>
    <row r="82" spans="1:20" x14ac:dyDescent="0.3">
      <c r="C82" s="305"/>
      <c r="D82" s="70">
        <f t="shared" si="53"/>
        <v>0</v>
      </c>
      <c r="E82" s="91" t="str">
        <f t="shared" si="55"/>
        <v/>
      </c>
      <c r="F82" s="91" t="str">
        <f t="shared" si="55"/>
        <v/>
      </c>
      <c r="G82" s="91" t="str">
        <f t="shared" si="55"/>
        <v/>
      </c>
      <c r="H82" s="91" t="str">
        <f t="shared" si="55"/>
        <v/>
      </c>
      <c r="I82" s="91" t="str">
        <f t="shared" si="55"/>
        <v/>
      </c>
      <c r="J82" s="91" t="str">
        <f t="shared" si="55"/>
        <v/>
      </c>
      <c r="K82" s="91" t="str">
        <f t="shared" si="55"/>
        <v/>
      </c>
      <c r="L82" s="91" t="str">
        <f t="shared" si="55"/>
        <v/>
      </c>
      <c r="M82" s="91" t="str">
        <f t="shared" si="55"/>
        <v/>
      </c>
      <c r="N82" s="91" t="str">
        <f t="shared" si="55"/>
        <v/>
      </c>
      <c r="O82" s="92"/>
      <c r="P82" s="92"/>
      <c r="Q82" s="92"/>
      <c r="R82" s="328"/>
      <c r="S82" s="328"/>
      <c r="T82" s="328"/>
    </row>
    <row r="83" spans="1:20" x14ac:dyDescent="0.3">
      <c r="C83" s="305"/>
      <c r="D83" s="70">
        <f t="shared" si="53"/>
        <v>0</v>
      </c>
      <c r="E83" s="91" t="str">
        <f t="shared" si="55"/>
        <v/>
      </c>
      <c r="F83" s="91" t="str">
        <f t="shared" si="55"/>
        <v/>
      </c>
      <c r="G83" s="91" t="str">
        <f t="shared" si="55"/>
        <v/>
      </c>
      <c r="H83" s="91" t="str">
        <f t="shared" si="55"/>
        <v/>
      </c>
      <c r="I83" s="91" t="str">
        <f t="shared" si="55"/>
        <v/>
      </c>
      <c r="J83" s="91" t="str">
        <f t="shared" si="55"/>
        <v/>
      </c>
      <c r="K83" s="91" t="str">
        <f t="shared" si="55"/>
        <v/>
      </c>
      <c r="L83" s="91" t="str">
        <f t="shared" si="55"/>
        <v/>
      </c>
      <c r="M83" s="91" t="str">
        <f t="shared" si="55"/>
        <v/>
      </c>
      <c r="N83" s="91" t="str">
        <f t="shared" si="55"/>
        <v/>
      </c>
      <c r="O83" s="92"/>
      <c r="P83" s="92"/>
      <c r="Q83" s="92"/>
      <c r="R83" s="328"/>
      <c r="S83" s="328"/>
      <c r="T83" s="328"/>
    </row>
    <row r="84" spans="1:20" x14ac:dyDescent="0.3">
      <c r="C84" s="305"/>
      <c r="D84" s="70">
        <f t="shared" si="53"/>
        <v>0</v>
      </c>
      <c r="E84" s="91" t="str">
        <f t="shared" si="55"/>
        <v/>
      </c>
      <c r="F84" s="91" t="str">
        <f t="shared" si="55"/>
        <v/>
      </c>
      <c r="G84" s="91" t="str">
        <f t="shared" si="55"/>
        <v/>
      </c>
      <c r="H84" s="91" t="str">
        <f t="shared" si="55"/>
        <v/>
      </c>
      <c r="I84" s="91" t="str">
        <f t="shared" si="55"/>
        <v/>
      </c>
      <c r="J84" s="91" t="str">
        <f t="shared" si="55"/>
        <v/>
      </c>
      <c r="K84" s="91" t="str">
        <f t="shared" si="55"/>
        <v/>
      </c>
      <c r="L84" s="91" t="str">
        <f t="shared" si="55"/>
        <v/>
      </c>
      <c r="M84" s="91" t="str">
        <f t="shared" si="55"/>
        <v/>
      </c>
      <c r="N84" s="91" t="str">
        <f t="shared" si="55"/>
        <v/>
      </c>
      <c r="O84" s="92"/>
      <c r="P84" s="92"/>
      <c r="Q84" s="92"/>
      <c r="R84" s="328"/>
      <c r="S84" s="328"/>
      <c r="T84" s="328"/>
    </row>
    <row r="85" spans="1:20" x14ac:dyDescent="0.3">
      <c r="C85" s="305"/>
      <c r="D85" s="70">
        <f t="shared" si="53"/>
        <v>0</v>
      </c>
      <c r="E85" s="91" t="str">
        <f t="shared" si="55"/>
        <v/>
      </c>
      <c r="F85" s="91" t="str">
        <f t="shared" si="55"/>
        <v/>
      </c>
      <c r="G85" s="91" t="str">
        <f t="shared" si="55"/>
        <v/>
      </c>
      <c r="H85" s="91" t="str">
        <f t="shared" si="55"/>
        <v/>
      </c>
      <c r="I85" s="91" t="str">
        <f t="shared" si="55"/>
        <v/>
      </c>
      <c r="J85" s="91" t="str">
        <f t="shared" si="55"/>
        <v/>
      </c>
      <c r="K85" s="91" t="str">
        <f t="shared" si="55"/>
        <v/>
      </c>
      <c r="L85" s="91" t="str">
        <f t="shared" si="55"/>
        <v/>
      </c>
      <c r="M85" s="91" t="str">
        <f t="shared" si="55"/>
        <v/>
      </c>
      <c r="N85" s="91" t="str">
        <f t="shared" si="55"/>
        <v/>
      </c>
      <c r="O85" s="92"/>
      <c r="P85" s="92"/>
      <c r="Q85" s="92"/>
      <c r="R85" s="328"/>
      <c r="S85" s="328"/>
      <c r="T85" s="328"/>
    </row>
    <row r="86" spans="1:20" x14ac:dyDescent="0.3">
      <c r="C86" s="305"/>
      <c r="D86" s="70">
        <f t="shared" si="53"/>
        <v>0</v>
      </c>
      <c r="E86" s="91" t="str">
        <f t="shared" si="55"/>
        <v/>
      </c>
      <c r="F86" s="91" t="str">
        <f t="shared" si="55"/>
        <v/>
      </c>
      <c r="G86" s="91" t="str">
        <f t="shared" si="55"/>
        <v/>
      </c>
      <c r="H86" s="91" t="str">
        <f t="shared" si="55"/>
        <v/>
      </c>
      <c r="I86" s="91" t="str">
        <f t="shared" si="55"/>
        <v/>
      </c>
      <c r="J86" s="91" t="str">
        <f t="shared" si="55"/>
        <v/>
      </c>
      <c r="K86" s="91" t="str">
        <f t="shared" si="55"/>
        <v/>
      </c>
      <c r="L86" s="91" t="str">
        <f t="shared" si="55"/>
        <v/>
      </c>
      <c r="M86" s="91" t="str">
        <f t="shared" si="55"/>
        <v/>
      </c>
      <c r="N86" s="91" t="str">
        <f t="shared" si="55"/>
        <v/>
      </c>
      <c r="O86" s="92"/>
      <c r="P86" s="92"/>
      <c r="Q86" s="92"/>
      <c r="R86" s="328"/>
      <c r="S86" s="328"/>
      <c r="T86" s="328"/>
    </row>
    <row r="87" spans="1:20" x14ac:dyDescent="0.3">
      <c r="C87" s="305"/>
      <c r="D87" s="70">
        <f t="shared" si="53"/>
        <v>0</v>
      </c>
      <c r="E87" s="91" t="str">
        <f t="shared" si="55"/>
        <v/>
      </c>
      <c r="F87" s="91" t="str">
        <f t="shared" si="55"/>
        <v/>
      </c>
      <c r="G87" s="91" t="str">
        <f t="shared" si="55"/>
        <v/>
      </c>
      <c r="H87" s="91" t="str">
        <f t="shared" si="55"/>
        <v/>
      </c>
      <c r="I87" s="91" t="str">
        <f t="shared" si="55"/>
        <v/>
      </c>
      <c r="J87" s="91" t="str">
        <f t="shared" si="55"/>
        <v/>
      </c>
      <c r="K87" s="91" t="str">
        <f t="shared" si="55"/>
        <v/>
      </c>
      <c r="L87" s="91" t="str">
        <f t="shared" si="55"/>
        <v/>
      </c>
      <c r="M87" s="91" t="str">
        <f t="shared" si="55"/>
        <v/>
      </c>
      <c r="N87" s="91" t="str">
        <f t="shared" si="55"/>
        <v/>
      </c>
      <c r="O87" s="92"/>
      <c r="P87" s="92"/>
      <c r="Q87" s="92"/>
      <c r="R87" s="328"/>
      <c r="S87" s="328"/>
      <c r="T87" s="328"/>
    </row>
    <row r="88" spans="1:20" x14ac:dyDescent="0.3">
      <c r="C88" s="305"/>
      <c r="D88" s="70">
        <f t="shared" si="53"/>
        <v>0</v>
      </c>
      <c r="E88" s="91" t="str">
        <f t="shared" si="55"/>
        <v/>
      </c>
      <c r="F88" s="91" t="str">
        <f t="shared" si="55"/>
        <v/>
      </c>
      <c r="G88" s="91" t="str">
        <f t="shared" si="55"/>
        <v/>
      </c>
      <c r="H88" s="91" t="str">
        <f t="shared" si="55"/>
        <v/>
      </c>
      <c r="I88" s="91" t="str">
        <f t="shared" si="55"/>
        <v/>
      </c>
      <c r="J88" s="91" t="str">
        <f t="shared" si="55"/>
        <v/>
      </c>
      <c r="K88" s="91" t="str">
        <f t="shared" si="55"/>
        <v/>
      </c>
      <c r="L88" s="91" t="str">
        <f t="shared" si="55"/>
        <v/>
      </c>
      <c r="M88" s="91" t="str">
        <f t="shared" si="55"/>
        <v/>
      </c>
      <c r="N88" s="91" t="str">
        <f t="shared" si="55"/>
        <v/>
      </c>
      <c r="O88" s="92"/>
      <c r="P88" s="92"/>
      <c r="Q88" s="92"/>
      <c r="R88" s="328"/>
      <c r="S88" s="328"/>
      <c r="T88" s="328"/>
    </row>
    <row r="89" spans="1:20" x14ac:dyDescent="0.3">
      <c r="C89" s="305"/>
      <c r="D89" s="71" t="s">
        <v>61</v>
      </c>
      <c r="E89" s="93">
        <f>SUM(E79:E88)</f>
        <v>0</v>
      </c>
      <c r="F89" s="93">
        <f t="shared" ref="F89:N89" si="56">SUM(F79:F88)</f>
        <v>0</v>
      </c>
      <c r="G89" s="93">
        <f t="shared" si="56"/>
        <v>0</v>
      </c>
      <c r="H89" s="93">
        <f t="shared" si="56"/>
        <v>0</v>
      </c>
      <c r="I89" s="93">
        <f t="shared" si="56"/>
        <v>0</v>
      </c>
      <c r="J89" s="93">
        <f t="shared" si="56"/>
        <v>0</v>
      </c>
      <c r="K89" s="93">
        <f t="shared" si="56"/>
        <v>0</v>
      </c>
      <c r="L89" s="93">
        <f t="shared" si="56"/>
        <v>0</v>
      </c>
      <c r="M89" s="93">
        <f t="shared" si="56"/>
        <v>0</v>
      </c>
      <c r="N89" s="93">
        <f t="shared" si="56"/>
        <v>0</v>
      </c>
      <c r="O89" s="92"/>
      <c r="P89" s="92"/>
      <c r="Q89" s="92"/>
      <c r="R89" s="328"/>
      <c r="S89" s="328"/>
      <c r="T89" s="328"/>
    </row>
    <row r="90" spans="1:20" x14ac:dyDescent="0.3">
      <c r="A90" s="278" t="s">
        <v>25</v>
      </c>
      <c r="C90" s="329"/>
      <c r="D90" s="71"/>
      <c r="E90" s="93"/>
      <c r="F90" s="93"/>
      <c r="G90" s="93"/>
      <c r="H90" s="93"/>
      <c r="I90" s="93"/>
      <c r="J90" s="93"/>
      <c r="K90" s="93"/>
      <c r="L90" s="93"/>
      <c r="M90" s="93"/>
      <c r="N90" s="93"/>
      <c r="O90" s="92"/>
      <c r="P90" s="92"/>
      <c r="Q90" s="92"/>
      <c r="R90" s="328"/>
      <c r="S90" s="328"/>
      <c r="T90" s="328"/>
    </row>
    <row r="91" spans="1:20" x14ac:dyDescent="0.3">
      <c r="B91" s="282" t="s">
        <v>26</v>
      </c>
      <c r="C91" s="329"/>
      <c r="D91" s="70">
        <f>D59</f>
        <v>0</v>
      </c>
      <c r="E91" s="91" t="str">
        <f xml:space="preserve"> IF(E$78=0,"",E59/E$78)</f>
        <v/>
      </c>
      <c r="F91" s="91" t="str">
        <f t="shared" ref="F91:N94" si="57" xml:space="preserve"> IF(F$78=0,"",F59/F$78)</f>
        <v/>
      </c>
      <c r="G91" s="91" t="str">
        <f t="shared" si="57"/>
        <v/>
      </c>
      <c r="H91" s="91" t="str">
        <f t="shared" si="57"/>
        <v/>
      </c>
      <c r="I91" s="91" t="str">
        <f t="shared" si="57"/>
        <v/>
      </c>
      <c r="J91" s="91" t="str">
        <f t="shared" si="57"/>
        <v/>
      </c>
      <c r="K91" s="91" t="str">
        <f t="shared" si="57"/>
        <v/>
      </c>
      <c r="L91" s="91" t="str">
        <f t="shared" si="57"/>
        <v/>
      </c>
      <c r="M91" s="91" t="str">
        <f t="shared" si="57"/>
        <v/>
      </c>
      <c r="N91" s="91" t="str">
        <f t="shared" si="57"/>
        <v/>
      </c>
      <c r="O91" s="92"/>
      <c r="P91" s="92"/>
      <c r="Q91" s="92"/>
      <c r="R91" s="328"/>
      <c r="S91" s="328"/>
      <c r="T91" s="328"/>
    </row>
    <row r="92" spans="1:20" x14ac:dyDescent="0.3">
      <c r="B92" s="282" t="s">
        <v>27</v>
      </c>
      <c r="C92" s="329"/>
      <c r="D92" s="70">
        <f t="shared" ref="D92:D100" si="58">D60</f>
        <v>0</v>
      </c>
      <c r="E92" s="91" t="str">
        <f xml:space="preserve"> IF(E$78=0,"",E60/E$78)</f>
        <v/>
      </c>
      <c r="F92" s="91" t="str">
        <f t="shared" si="57"/>
        <v/>
      </c>
      <c r="G92" s="91" t="str">
        <f t="shared" si="57"/>
        <v/>
      </c>
      <c r="H92" s="91" t="str">
        <f t="shared" si="57"/>
        <v/>
      </c>
      <c r="I92" s="91" t="str">
        <f t="shared" si="57"/>
        <v/>
      </c>
      <c r="J92" s="91" t="str">
        <f t="shared" si="57"/>
        <v/>
      </c>
      <c r="K92" s="91" t="str">
        <f t="shared" si="57"/>
        <v/>
      </c>
      <c r="L92" s="91" t="str">
        <f t="shared" si="57"/>
        <v/>
      </c>
      <c r="M92" s="91" t="str">
        <f t="shared" si="57"/>
        <v/>
      </c>
      <c r="N92" s="91" t="str">
        <f t="shared" si="57"/>
        <v/>
      </c>
      <c r="O92" s="92"/>
      <c r="P92" s="92"/>
      <c r="Q92" s="92"/>
      <c r="R92" s="328"/>
      <c r="S92" s="328"/>
      <c r="T92" s="328"/>
    </row>
    <row r="93" spans="1:20" x14ac:dyDescent="0.3">
      <c r="B93" s="282" t="s">
        <v>28</v>
      </c>
      <c r="C93" s="329"/>
      <c r="D93" s="70">
        <f t="shared" si="58"/>
        <v>0</v>
      </c>
      <c r="E93" s="91" t="str">
        <f xml:space="preserve"> IF(E$78=0,"",E61/E$78)</f>
        <v/>
      </c>
      <c r="F93" s="91" t="str">
        <f t="shared" si="57"/>
        <v/>
      </c>
      <c r="G93" s="91" t="str">
        <f t="shared" si="57"/>
        <v/>
      </c>
      <c r="H93" s="91" t="str">
        <f t="shared" si="57"/>
        <v/>
      </c>
      <c r="I93" s="91" t="str">
        <f t="shared" si="57"/>
        <v/>
      </c>
      <c r="J93" s="91" t="str">
        <f t="shared" si="57"/>
        <v/>
      </c>
      <c r="K93" s="91" t="str">
        <f t="shared" si="57"/>
        <v/>
      </c>
      <c r="L93" s="91" t="str">
        <f t="shared" si="57"/>
        <v/>
      </c>
      <c r="M93" s="91" t="str">
        <f t="shared" si="57"/>
        <v/>
      </c>
      <c r="N93" s="91" t="str">
        <f t="shared" si="57"/>
        <v/>
      </c>
      <c r="O93" s="92"/>
      <c r="P93" s="92"/>
      <c r="Q93" s="92"/>
      <c r="R93" s="328"/>
      <c r="S93" s="328"/>
      <c r="T93" s="328"/>
    </row>
    <row r="94" spans="1:20" x14ac:dyDescent="0.3">
      <c r="B94" s="282" t="s">
        <v>29</v>
      </c>
      <c r="C94" s="329"/>
      <c r="D94" s="70">
        <f t="shared" si="58"/>
        <v>0</v>
      </c>
      <c r="E94" s="91" t="str">
        <f xml:space="preserve"> IF(E$78=0,"",E62/E$78)</f>
        <v/>
      </c>
      <c r="F94" s="91" t="str">
        <f t="shared" si="57"/>
        <v/>
      </c>
      <c r="G94" s="91" t="str">
        <f t="shared" si="57"/>
        <v/>
      </c>
      <c r="H94" s="91" t="str">
        <f t="shared" si="57"/>
        <v/>
      </c>
      <c r="I94" s="91" t="str">
        <f t="shared" si="57"/>
        <v/>
      </c>
      <c r="J94" s="91" t="str">
        <f t="shared" si="57"/>
        <v/>
      </c>
      <c r="K94" s="91" t="str">
        <f t="shared" si="57"/>
        <v/>
      </c>
      <c r="L94" s="91" t="str">
        <f t="shared" si="57"/>
        <v/>
      </c>
      <c r="M94" s="91" t="str">
        <f t="shared" si="57"/>
        <v/>
      </c>
      <c r="N94" s="91" t="str">
        <f t="shared" si="57"/>
        <v/>
      </c>
      <c r="O94" s="92"/>
      <c r="P94" s="92"/>
      <c r="Q94" s="92"/>
      <c r="R94" s="328"/>
      <c r="S94" s="328"/>
      <c r="T94" s="328"/>
    </row>
    <row r="95" spans="1:20" x14ac:dyDescent="0.3">
      <c r="B95" s="311" t="s">
        <v>216</v>
      </c>
      <c r="C95" s="329"/>
      <c r="D95" s="70">
        <f t="shared" si="58"/>
        <v>0</v>
      </c>
      <c r="E95" s="91"/>
      <c r="F95" s="91"/>
      <c r="G95" s="91"/>
      <c r="H95" s="91"/>
      <c r="I95" s="91"/>
      <c r="J95" s="91"/>
      <c r="K95" s="91"/>
      <c r="L95" s="91"/>
      <c r="M95" s="91"/>
      <c r="N95" s="91"/>
      <c r="O95" s="92"/>
      <c r="P95" s="92"/>
      <c r="Q95" s="92"/>
      <c r="R95" s="328"/>
      <c r="S95" s="328"/>
      <c r="T95" s="328"/>
    </row>
    <row r="96" spans="1:20" x14ac:dyDescent="0.3">
      <c r="B96" s="311" t="s">
        <v>177</v>
      </c>
      <c r="C96" s="329"/>
      <c r="D96" s="70">
        <f t="shared" si="58"/>
        <v>0</v>
      </c>
      <c r="E96" s="91"/>
      <c r="F96" s="91"/>
      <c r="G96" s="91"/>
      <c r="H96" s="91"/>
      <c r="I96" s="91"/>
      <c r="J96" s="91"/>
      <c r="K96" s="91"/>
      <c r="L96" s="91"/>
      <c r="M96" s="91"/>
      <c r="N96" s="91"/>
      <c r="O96" s="92"/>
      <c r="P96" s="92"/>
      <c r="Q96" s="92"/>
      <c r="R96" s="328"/>
      <c r="S96" s="328"/>
      <c r="T96" s="328"/>
    </row>
    <row r="97" spans="1:20" x14ac:dyDescent="0.3">
      <c r="B97" s="311" t="s">
        <v>178</v>
      </c>
      <c r="C97" s="329"/>
      <c r="D97" s="70">
        <f>D65</f>
        <v>0</v>
      </c>
      <c r="E97" s="91"/>
      <c r="F97" s="91"/>
      <c r="G97" s="91"/>
      <c r="H97" s="91"/>
      <c r="I97" s="91"/>
      <c r="J97" s="91"/>
      <c r="K97" s="91"/>
      <c r="L97" s="91"/>
      <c r="M97" s="91"/>
      <c r="N97" s="91"/>
      <c r="O97" s="92"/>
      <c r="P97" s="92"/>
      <c r="Q97" s="92"/>
      <c r="R97" s="328"/>
      <c r="S97" s="328"/>
      <c r="T97" s="328"/>
    </row>
    <row r="98" spans="1:20" x14ac:dyDescent="0.3">
      <c r="B98" s="311" t="s">
        <v>179</v>
      </c>
      <c r="C98" s="329"/>
      <c r="D98" s="70">
        <f t="shared" si="58"/>
        <v>0</v>
      </c>
      <c r="E98" s="91"/>
      <c r="F98" s="91"/>
      <c r="G98" s="91"/>
      <c r="H98" s="91"/>
      <c r="I98" s="91"/>
      <c r="J98" s="91"/>
      <c r="K98" s="91"/>
      <c r="L98" s="91"/>
      <c r="M98" s="91"/>
      <c r="N98" s="91"/>
      <c r="O98" s="92"/>
      <c r="P98" s="92"/>
      <c r="Q98" s="92"/>
      <c r="R98" s="328"/>
      <c r="S98" s="328"/>
      <c r="T98" s="328"/>
    </row>
    <row r="99" spans="1:20" x14ac:dyDescent="0.3">
      <c r="B99" s="311" t="s">
        <v>180</v>
      </c>
      <c r="C99" s="329"/>
      <c r="D99" s="70">
        <f t="shared" si="58"/>
        <v>0</v>
      </c>
      <c r="E99" s="91"/>
      <c r="F99" s="91"/>
      <c r="G99" s="91"/>
      <c r="H99" s="91"/>
      <c r="I99" s="91"/>
      <c r="J99" s="91"/>
      <c r="K99" s="91"/>
      <c r="L99" s="91"/>
      <c r="M99" s="91"/>
      <c r="N99" s="91"/>
      <c r="O99" s="92"/>
      <c r="P99" s="92"/>
      <c r="Q99" s="92"/>
      <c r="R99" s="328"/>
      <c r="S99" s="328"/>
      <c r="T99" s="328"/>
    </row>
    <row r="100" spans="1:20" x14ac:dyDescent="0.3">
      <c r="B100" s="311" t="s">
        <v>181</v>
      </c>
      <c r="C100" s="329"/>
      <c r="D100" s="70">
        <f t="shared" si="58"/>
        <v>0</v>
      </c>
      <c r="E100" s="91" t="str">
        <f t="shared" ref="E100:N100" si="59" xml:space="preserve"> IF(E$78=0,"",E63/E$78)</f>
        <v/>
      </c>
      <c r="F100" s="91" t="str">
        <f t="shared" si="59"/>
        <v/>
      </c>
      <c r="G100" s="91" t="str">
        <f t="shared" si="59"/>
        <v/>
      </c>
      <c r="H100" s="91" t="str">
        <f t="shared" si="59"/>
        <v/>
      </c>
      <c r="I100" s="91" t="str">
        <f t="shared" si="59"/>
        <v/>
      </c>
      <c r="J100" s="91" t="str">
        <f t="shared" si="59"/>
        <v/>
      </c>
      <c r="K100" s="91" t="str">
        <f t="shared" si="59"/>
        <v/>
      </c>
      <c r="L100" s="91" t="str">
        <f t="shared" si="59"/>
        <v/>
      </c>
      <c r="M100" s="91" t="str">
        <f t="shared" si="59"/>
        <v/>
      </c>
      <c r="N100" s="91" t="str">
        <f t="shared" si="59"/>
        <v/>
      </c>
      <c r="O100" s="92"/>
      <c r="P100" s="92"/>
      <c r="Q100" s="92"/>
      <c r="R100" s="328"/>
      <c r="S100" s="328"/>
      <c r="T100" s="328"/>
    </row>
    <row r="101" spans="1:20" x14ac:dyDescent="0.3">
      <c r="B101" s="282"/>
      <c r="C101" s="329"/>
      <c r="D101" s="71" t="s">
        <v>61</v>
      </c>
      <c r="E101" s="93">
        <f>SUM(E91:E100)</f>
        <v>0</v>
      </c>
      <c r="F101" s="93">
        <f t="shared" ref="F101:N101" si="60">SUM(F91:F100)</f>
        <v>0</v>
      </c>
      <c r="G101" s="93">
        <f t="shared" si="60"/>
        <v>0</v>
      </c>
      <c r="H101" s="93">
        <f t="shared" si="60"/>
        <v>0</v>
      </c>
      <c r="I101" s="93">
        <f t="shared" si="60"/>
        <v>0</v>
      </c>
      <c r="J101" s="93">
        <f t="shared" si="60"/>
        <v>0</v>
      </c>
      <c r="K101" s="93">
        <f t="shared" si="60"/>
        <v>0</v>
      </c>
      <c r="L101" s="93">
        <f t="shared" si="60"/>
        <v>0</v>
      </c>
      <c r="M101" s="93">
        <f t="shared" si="60"/>
        <v>0</v>
      </c>
      <c r="N101" s="93">
        <f t="shared" si="60"/>
        <v>0</v>
      </c>
      <c r="O101" s="92"/>
      <c r="P101" s="92"/>
      <c r="Q101" s="92"/>
      <c r="R101" s="328"/>
      <c r="S101" s="328"/>
      <c r="T101" s="328"/>
    </row>
    <row r="102" spans="1:20" x14ac:dyDescent="0.3">
      <c r="A102" s="278" t="s">
        <v>23</v>
      </c>
      <c r="C102" s="330"/>
      <c r="D102" s="71"/>
      <c r="E102" s="93"/>
      <c r="F102" s="93"/>
      <c r="G102" s="93"/>
      <c r="H102" s="93"/>
      <c r="I102" s="93"/>
      <c r="J102" s="93"/>
      <c r="K102" s="93"/>
      <c r="L102" s="93"/>
      <c r="M102" s="93"/>
      <c r="N102" s="93"/>
      <c r="O102" s="92"/>
      <c r="P102" s="92"/>
      <c r="Q102" s="92"/>
      <c r="R102" s="309"/>
      <c r="S102" s="309"/>
      <c r="T102" s="328"/>
    </row>
    <row r="103" spans="1:20" s="283" customFormat="1" x14ac:dyDescent="0.3">
      <c r="A103" s="312"/>
      <c r="B103" s="282" t="s">
        <v>71</v>
      </c>
      <c r="C103" s="331"/>
      <c r="D103" s="70">
        <f>D70</f>
        <v>0</v>
      </c>
      <c r="E103" s="91" t="str">
        <f>IF(E$78=0,"",E70/E$78)</f>
        <v/>
      </c>
      <c r="F103" s="91" t="str">
        <f t="shared" ref="F103:Q103" si="61">IF(F$78=0,"",F70/F$78)</f>
        <v/>
      </c>
      <c r="G103" s="91" t="str">
        <f t="shared" si="61"/>
        <v/>
      </c>
      <c r="H103" s="91" t="str">
        <f t="shared" si="61"/>
        <v/>
      </c>
      <c r="I103" s="91" t="str">
        <f t="shared" si="61"/>
        <v/>
      </c>
      <c r="J103" s="91" t="str">
        <f t="shared" si="61"/>
        <v/>
      </c>
      <c r="K103" s="91" t="str">
        <f t="shared" si="61"/>
        <v/>
      </c>
      <c r="L103" s="91" t="str">
        <f t="shared" si="61"/>
        <v/>
      </c>
      <c r="M103" s="91" t="str">
        <f t="shared" si="61"/>
        <v/>
      </c>
      <c r="N103" s="91" t="str">
        <f t="shared" si="61"/>
        <v/>
      </c>
      <c r="O103" s="91" t="str">
        <f t="shared" si="61"/>
        <v/>
      </c>
      <c r="P103" s="91" t="str">
        <f t="shared" si="61"/>
        <v/>
      </c>
      <c r="Q103" s="91" t="str">
        <f t="shared" si="61"/>
        <v/>
      </c>
      <c r="R103" s="307"/>
      <c r="S103" s="307"/>
      <c r="T103" s="332"/>
    </row>
    <row r="104" spans="1:20" s="283" customFormat="1" x14ac:dyDescent="0.3">
      <c r="A104" s="312"/>
      <c r="B104" s="282" t="s">
        <v>41</v>
      </c>
      <c r="C104" s="333"/>
      <c r="D104" s="70">
        <f>D71</f>
        <v>0</v>
      </c>
      <c r="E104" s="91" t="str">
        <f>IF(E$78=0,"",E71/E$78)</f>
        <v/>
      </c>
      <c r="F104" s="91" t="str">
        <f t="shared" ref="F104:Q104" si="62">IF(F$78=0,"",F71/F$78)</f>
        <v/>
      </c>
      <c r="G104" s="91" t="str">
        <f t="shared" si="62"/>
        <v/>
      </c>
      <c r="H104" s="91" t="str">
        <f t="shared" si="62"/>
        <v/>
      </c>
      <c r="I104" s="91" t="str">
        <f t="shared" si="62"/>
        <v/>
      </c>
      <c r="J104" s="91" t="str">
        <f t="shared" si="62"/>
        <v/>
      </c>
      <c r="K104" s="91" t="str">
        <f t="shared" si="62"/>
        <v/>
      </c>
      <c r="L104" s="91" t="str">
        <f t="shared" si="62"/>
        <v/>
      </c>
      <c r="M104" s="91" t="str">
        <f t="shared" si="62"/>
        <v/>
      </c>
      <c r="N104" s="91" t="str">
        <f t="shared" si="62"/>
        <v/>
      </c>
      <c r="O104" s="91" t="str">
        <f t="shared" si="62"/>
        <v/>
      </c>
      <c r="P104" s="91" t="str">
        <f t="shared" si="62"/>
        <v/>
      </c>
      <c r="Q104" s="91" t="str">
        <f t="shared" si="62"/>
        <v/>
      </c>
      <c r="R104" s="307"/>
      <c r="S104" s="307"/>
      <c r="T104" s="332"/>
    </row>
    <row r="105" spans="1:20" s="283" customFormat="1" x14ac:dyDescent="0.3">
      <c r="A105" s="312"/>
      <c r="B105" s="282" t="s">
        <v>42</v>
      </c>
      <c r="C105" s="331"/>
      <c r="D105" s="70">
        <f>D72</f>
        <v>0</v>
      </c>
      <c r="E105" s="91" t="str">
        <f>IF(E$78=0,"",E72/E$78)</f>
        <v/>
      </c>
      <c r="F105" s="91" t="str">
        <f t="shared" ref="F105:Q105" si="63">IF(F$78=0,"",F72/F$78)</f>
        <v/>
      </c>
      <c r="G105" s="91" t="str">
        <f t="shared" si="63"/>
        <v/>
      </c>
      <c r="H105" s="91" t="str">
        <f t="shared" si="63"/>
        <v/>
      </c>
      <c r="I105" s="91" t="str">
        <f t="shared" si="63"/>
        <v/>
      </c>
      <c r="J105" s="91" t="str">
        <f t="shared" si="63"/>
        <v/>
      </c>
      <c r="K105" s="91" t="str">
        <f t="shared" si="63"/>
        <v/>
      </c>
      <c r="L105" s="91" t="str">
        <f t="shared" si="63"/>
        <v/>
      </c>
      <c r="M105" s="91" t="str">
        <f t="shared" si="63"/>
        <v/>
      </c>
      <c r="N105" s="91" t="str">
        <f t="shared" si="63"/>
        <v/>
      </c>
      <c r="O105" s="91" t="str">
        <f t="shared" si="63"/>
        <v/>
      </c>
      <c r="P105" s="91" t="str">
        <f t="shared" si="63"/>
        <v/>
      </c>
      <c r="Q105" s="91" t="str">
        <f t="shared" si="63"/>
        <v/>
      </c>
      <c r="R105" s="307"/>
      <c r="S105" s="307"/>
      <c r="T105" s="332"/>
    </row>
    <row r="106" spans="1:20" s="266" customFormat="1" ht="13.5" customHeight="1" x14ac:dyDescent="0.3">
      <c r="A106" s="268"/>
      <c r="B106" s="269"/>
      <c r="C106" s="269"/>
      <c r="D106" s="71" t="s">
        <v>61</v>
      </c>
      <c r="E106" s="94">
        <f>SUM(E103:E105)</f>
        <v>0</v>
      </c>
      <c r="F106" s="94">
        <f t="shared" ref="F106:Q106" si="64">SUM(F103:F105)</f>
        <v>0</v>
      </c>
      <c r="G106" s="94">
        <f t="shared" si="64"/>
        <v>0</v>
      </c>
      <c r="H106" s="94">
        <f t="shared" si="64"/>
        <v>0</v>
      </c>
      <c r="I106" s="94">
        <f t="shared" si="64"/>
        <v>0</v>
      </c>
      <c r="J106" s="94">
        <f t="shared" si="64"/>
        <v>0</v>
      </c>
      <c r="K106" s="94">
        <f t="shared" si="64"/>
        <v>0</v>
      </c>
      <c r="L106" s="94">
        <f t="shared" si="64"/>
        <v>0</v>
      </c>
      <c r="M106" s="94">
        <f t="shared" si="64"/>
        <v>0</v>
      </c>
      <c r="N106" s="94">
        <f t="shared" si="64"/>
        <v>0</v>
      </c>
      <c r="O106" s="94">
        <f t="shared" si="64"/>
        <v>0</v>
      </c>
      <c r="P106" s="94">
        <f t="shared" si="64"/>
        <v>0</v>
      </c>
      <c r="Q106" s="94">
        <f t="shared" si="64"/>
        <v>0</v>
      </c>
      <c r="R106" s="334"/>
      <c r="S106" s="335"/>
      <c r="T106" s="335"/>
    </row>
    <row r="107" spans="1:20" ht="12.75" customHeight="1" x14ac:dyDescent="0.3">
      <c r="D107" s="65" t="s">
        <v>83</v>
      </c>
      <c r="E107" s="95">
        <f>E101+E106</f>
        <v>0</v>
      </c>
      <c r="F107" s="95">
        <f t="shared" ref="F107:Q107" si="65">F101+F106</f>
        <v>0</v>
      </c>
      <c r="G107" s="95">
        <f t="shared" si="65"/>
        <v>0</v>
      </c>
      <c r="H107" s="95">
        <f t="shared" si="65"/>
        <v>0</v>
      </c>
      <c r="I107" s="95">
        <f t="shared" si="65"/>
        <v>0</v>
      </c>
      <c r="J107" s="95">
        <f t="shared" si="65"/>
        <v>0</v>
      </c>
      <c r="K107" s="95">
        <f t="shared" si="65"/>
        <v>0</v>
      </c>
      <c r="L107" s="95">
        <f t="shared" si="65"/>
        <v>0</v>
      </c>
      <c r="M107" s="95">
        <f t="shared" si="65"/>
        <v>0</v>
      </c>
      <c r="N107" s="95">
        <f>N101+N106</f>
        <v>0</v>
      </c>
      <c r="O107" s="95">
        <f>O101+O106</f>
        <v>0</v>
      </c>
      <c r="P107" s="95">
        <f t="shared" si="65"/>
        <v>0</v>
      </c>
      <c r="Q107" s="95">
        <f t="shared" si="65"/>
        <v>0</v>
      </c>
      <c r="R107" s="322"/>
      <c r="S107" s="322"/>
      <c r="T107" s="322"/>
    </row>
    <row r="108" spans="1:20" ht="12.75" customHeight="1" x14ac:dyDescent="0.3">
      <c r="D108" s="65" t="s">
        <v>189</v>
      </c>
      <c r="E108" s="353">
        <f>E89</f>
        <v>0</v>
      </c>
      <c r="F108" s="353">
        <f t="shared" ref="F108:N108" si="66">F89</f>
        <v>0</v>
      </c>
      <c r="G108" s="353">
        <f t="shared" si="66"/>
        <v>0</v>
      </c>
      <c r="H108" s="353">
        <f t="shared" si="66"/>
        <v>0</v>
      </c>
      <c r="I108" s="353">
        <f t="shared" si="66"/>
        <v>0</v>
      </c>
      <c r="J108" s="353">
        <f t="shared" si="66"/>
        <v>0</v>
      </c>
      <c r="K108" s="353">
        <f t="shared" si="66"/>
        <v>0</v>
      </c>
      <c r="L108" s="353">
        <f t="shared" si="66"/>
        <v>0</v>
      </c>
      <c r="M108" s="353">
        <f t="shared" si="66"/>
        <v>0</v>
      </c>
      <c r="N108" s="353">
        <f t="shared" si="66"/>
        <v>0</v>
      </c>
      <c r="O108" s="322"/>
      <c r="P108" s="322"/>
      <c r="Q108" s="322"/>
      <c r="R108" s="322"/>
      <c r="S108" s="322"/>
      <c r="T108" s="322"/>
    </row>
    <row r="109" spans="1:20" ht="16.5" customHeight="1" x14ac:dyDescent="0.3">
      <c r="D109" s="260" t="s">
        <v>190</v>
      </c>
      <c r="E109" s="353">
        <f>SUM(E107:E108)</f>
        <v>0</v>
      </c>
      <c r="F109" s="353">
        <f t="shared" ref="F109:Q109" si="67">SUM(F107:F108)</f>
        <v>0</v>
      </c>
      <c r="G109" s="353">
        <f t="shared" si="67"/>
        <v>0</v>
      </c>
      <c r="H109" s="353">
        <f t="shared" si="67"/>
        <v>0</v>
      </c>
      <c r="I109" s="353">
        <f t="shared" si="67"/>
        <v>0</v>
      </c>
      <c r="J109" s="353">
        <f t="shared" si="67"/>
        <v>0</v>
      </c>
      <c r="K109" s="353">
        <f t="shared" si="67"/>
        <v>0</v>
      </c>
      <c r="L109" s="353">
        <f t="shared" si="67"/>
        <v>0</v>
      </c>
      <c r="M109" s="353">
        <f t="shared" si="67"/>
        <v>0</v>
      </c>
      <c r="N109" s="353">
        <f t="shared" si="67"/>
        <v>0</v>
      </c>
      <c r="O109" s="353">
        <f t="shared" si="67"/>
        <v>0</v>
      </c>
      <c r="P109" s="353">
        <f t="shared" si="67"/>
        <v>0</v>
      </c>
      <c r="Q109" s="353">
        <f t="shared" si="67"/>
        <v>0</v>
      </c>
      <c r="R109" s="322"/>
      <c r="S109" s="322"/>
      <c r="T109" s="322"/>
    </row>
    <row r="110" spans="1:20" ht="16.5" customHeight="1" x14ac:dyDescent="0.3">
      <c r="B110" s="260" t="s">
        <v>56</v>
      </c>
      <c r="C110" s="336" t="s">
        <v>49</v>
      </c>
      <c r="D110" s="189" t="s">
        <v>60</v>
      </c>
    </row>
    <row r="111" spans="1:20" x14ac:dyDescent="0.3">
      <c r="C111" s="337" t="s">
        <v>57</v>
      </c>
      <c r="D111" s="189" t="s">
        <v>103</v>
      </c>
    </row>
    <row r="112" spans="1:20" x14ac:dyDescent="0.3">
      <c r="C112" s="302"/>
      <c r="D112" s="189"/>
    </row>
    <row r="113" spans="13:14" x14ac:dyDescent="0.3">
      <c r="M113" s="338"/>
      <c r="N113" s="338"/>
    </row>
    <row r="114" spans="13:14" x14ac:dyDescent="0.3">
      <c r="M114" s="338"/>
      <c r="N114" s="338"/>
    </row>
  </sheetData>
  <sheetProtection selectLockedCells="1" selectUnlockedCells="1"/>
  <mergeCells count="18">
    <mergeCell ref="K17:M17"/>
    <mergeCell ref="K18:M18"/>
    <mergeCell ref="K20:M20"/>
    <mergeCell ref="K21:M21"/>
    <mergeCell ref="E7:F7"/>
    <mergeCell ref="E8:F8"/>
    <mergeCell ref="K12:M12"/>
    <mergeCell ref="K13:M13"/>
    <mergeCell ref="K14:M14"/>
    <mergeCell ref="K15:M15"/>
    <mergeCell ref="K16:M16"/>
    <mergeCell ref="K19:M19"/>
    <mergeCell ref="E6:F6"/>
    <mergeCell ref="A1:R1"/>
    <mergeCell ref="A2:J2"/>
    <mergeCell ref="A3:J3"/>
    <mergeCell ref="Q3:R3"/>
    <mergeCell ref="O5:P5"/>
  </mergeCells>
  <dataValidations count="1">
    <dataValidation type="list" allowBlank="1" showInputMessage="1" showErrorMessage="1" sqref="C27:C36" xr:uid="{00000000-0002-0000-0400-000000000000}">
      <formula1>"Yes, No"</formula1>
    </dataValidation>
  </dataValidations>
  <pageMargins left="0.25" right="0.25" top="0.25" bottom="0.25" header="0.5" footer="0.5"/>
  <pageSetup paperSize="199" scale="38" fitToHeight="2" orientation="landscape" r:id="rId1"/>
  <headerFooter alignWithMargins="0">
    <oddFooter>&amp;C&amp;P&amp;R&amp;D</oddFooter>
  </headerFooter>
  <rowBreaks count="1" manualBreakCount="1">
    <brk id="111" max="22" man="1"/>
  </rowBreaks>
  <ignoredErrors>
    <ignoredError sqref="E38" unlockedFormula="1"/>
  </ignoredError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1"/>
  <sheetViews>
    <sheetView zoomScale="85" zoomScaleNormal="85" workbookViewId="0">
      <selection activeCell="B14" sqref="B14"/>
    </sheetView>
  </sheetViews>
  <sheetFormatPr defaultColWidth="9.08984375" defaultRowHeight="12.5" x14ac:dyDescent="0.25"/>
  <cols>
    <col min="1" max="1" width="21.36328125" style="238" customWidth="1"/>
    <col min="2" max="2" width="8.6328125" style="238" bestFit="1" customWidth="1"/>
    <col min="3" max="4" width="9.08984375" style="238"/>
    <col min="5" max="5" width="20.6328125" style="238" customWidth="1"/>
    <col min="6" max="16384" width="9.08984375" style="238"/>
  </cols>
  <sheetData>
    <row r="1" spans="1:7" x14ac:dyDescent="0.25">
      <c r="A1">
        <f>'Appt 1'!E5</f>
        <v>0</v>
      </c>
      <c r="B1"/>
      <c r="C1"/>
      <c r="D1"/>
      <c r="E1"/>
      <c r="F1"/>
      <c r="G1"/>
    </row>
    <row r="2" spans="1:7" ht="13" x14ac:dyDescent="0.3">
      <c r="A2" s="14" t="s">
        <v>132</v>
      </c>
      <c r="B2"/>
      <c r="C2"/>
      <c r="D2"/>
      <c r="E2"/>
      <c r="F2"/>
      <c r="G2"/>
    </row>
    <row r="3" spans="1:7" ht="13.5" thickBot="1" x14ac:dyDescent="0.35">
      <c r="A3" s="367" t="s">
        <v>136</v>
      </c>
      <c r="B3"/>
      <c r="C3"/>
      <c r="D3"/>
      <c r="E3"/>
      <c r="F3"/>
      <c r="G3"/>
    </row>
    <row r="4" spans="1:7" ht="13.5" thickBot="1" x14ac:dyDescent="0.35">
      <c r="A4" s="46" t="s">
        <v>86</v>
      </c>
      <c r="B4" s="74" t="s">
        <v>95</v>
      </c>
      <c r="C4" s="75" t="s">
        <v>96</v>
      </c>
      <c r="D4" s="76" t="s">
        <v>97</v>
      </c>
      <c r="E4" s="77"/>
      <c r="F4"/>
      <c r="G4"/>
    </row>
    <row r="5" spans="1:7" ht="13" thickBot="1" x14ac:dyDescent="0.3">
      <c r="A5" s="45">
        <f>'Appt 1'!D47</f>
        <v>0</v>
      </c>
      <c r="B5" s="98" t="str">
        <f>'Appt 1'!U47</f>
        <v/>
      </c>
      <c r="C5" s="98" t="str">
        <f>'Appt 1'!V47</f>
        <v/>
      </c>
      <c r="D5" s="100" t="str">
        <f>'Appt 1'!W47</f>
        <v/>
      </c>
      <c r="E5" s="53" t="s">
        <v>135</v>
      </c>
      <c r="F5" s="54"/>
      <c r="G5"/>
    </row>
    <row r="6" spans="1:7" ht="13" thickBot="1" x14ac:dyDescent="0.3">
      <c r="A6" s="45">
        <f>'Appt 1'!D48</f>
        <v>0</v>
      </c>
      <c r="B6" s="98" t="str">
        <f>'Appt 1'!U48</f>
        <v/>
      </c>
      <c r="C6" s="98" t="str">
        <f>'Appt 1'!V48</f>
        <v/>
      </c>
      <c r="D6" s="100" t="str">
        <f>'Appt 1'!W48</f>
        <v/>
      </c>
      <c r="E6" s="53"/>
      <c r="F6"/>
      <c r="G6"/>
    </row>
    <row r="7" spans="1:7" ht="13" thickBot="1" x14ac:dyDescent="0.3">
      <c r="A7" s="45">
        <f>'Appt 1'!D49</f>
        <v>0</v>
      </c>
      <c r="B7" s="98" t="str">
        <f>'Appt 1'!U49</f>
        <v/>
      </c>
      <c r="C7" s="98" t="str">
        <f>'Appt 1'!V49</f>
        <v/>
      </c>
      <c r="D7" s="100" t="str">
        <f>'Appt 1'!W49</f>
        <v/>
      </c>
      <c r="E7" s="53"/>
      <c r="F7"/>
      <c r="G7"/>
    </row>
    <row r="8" spans="1:7" ht="13" thickBot="1" x14ac:dyDescent="0.3">
      <c r="A8" s="45">
        <f>'Appt 1'!D50</f>
        <v>0</v>
      </c>
      <c r="B8" s="98" t="str">
        <f>'Appt 1'!U50</f>
        <v/>
      </c>
      <c r="C8" s="98" t="str">
        <f>'Appt 1'!V50</f>
        <v/>
      </c>
      <c r="D8" s="100" t="str">
        <f>'Appt 1'!W50</f>
        <v/>
      </c>
      <c r="E8" s="53"/>
      <c r="F8"/>
      <c r="G8"/>
    </row>
    <row r="9" spans="1:7" ht="13" thickBot="1" x14ac:dyDescent="0.3">
      <c r="A9" s="45">
        <f>'Appt 1'!D51</f>
        <v>0</v>
      </c>
      <c r="B9" s="98" t="str">
        <f>'Appt 1'!U51</f>
        <v/>
      </c>
      <c r="C9" s="98" t="str">
        <f>'Appt 1'!V51</f>
        <v/>
      </c>
      <c r="D9" s="100" t="str">
        <f>'Appt 1'!W51</f>
        <v/>
      </c>
      <c r="E9" s="53"/>
      <c r="F9"/>
      <c r="G9"/>
    </row>
    <row r="10" spans="1:7" ht="13" thickBot="1" x14ac:dyDescent="0.3">
      <c r="A10" s="45">
        <f>'Appt 1'!D52</f>
        <v>0</v>
      </c>
      <c r="B10" s="98" t="str">
        <f>'Appt 1'!U52</f>
        <v/>
      </c>
      <c r="C10" s="98" t="str">
        <f>'Appt 1'!V52</f>
        <v/>
      </c>
      <c r="D10" s="100" t="str">
        <f>'Appt 1'!W52</f>
        <v/>
      </c>
      <c r="E10" s="53"/>
      <c r="F10"/>
      <c r="G10"/>
    </row>
    <row r="11" spans="1:7" ht="13" thickBot="1" x14ac:dyDescent="0.3">
      <c r="A11" s="45">
        <f>'Appt 1'!D53</f>
        <v>0</v>
      </c>
      <c r="B11" s="98" t="str">
        <f>'Appt 1'!U53</f>
        <v/>
      </c>
      <c r="C11" s="98" t="str">
        <f>'Appt 1'!V53</f>
        <v/>
      </c>
      <c r="D11" s="100" t="str">
        <f>'Appt 1'!W53</f>
        <v/>
      </c>
      <c r="E11" s="53"/>
      <c r="F11"/>
      <c r="G11"/>
    </row>
    <row r="12" spans="1:7" ht="13" thickBot="1" x14ac:dyDescent="0.3">
      <c r="A12" s="45">
        <f>'Appt 1'!D54</f>
        <v>0</v>
      </c>
      <c r="B12" s="98" t="str">
        <f>'Appt 1'!U54</f>
        <v/>
      </c>
      <c r="C12" s="98" t="str">
        <f>'Appt 1'!V54</f>
        <v/>
      </c>
      <c r="D12" s="100" t="str">
        <f>'Appt 1'!W54</f>
        <v/>
      </c>
      <c r="E12" s="53"/>
      <c r="F12"/>
      <c r="G12"/>
    </row>
    <row r="13" spans="1:7" ht="13" thickBot="1" x14ac:dyDescent="0.3">
      <c r="A13" s="45">
        <f>'Appt 1'!D55</f>
        <v>0</v>
      </c>
      <c r="B13" s="98" t="str">
        <f>'Appt 1'!U55</f>
        <v/>
      </c>
      <c r="C13" s="98" t="str">
        <f>'Appt 1'!V55</f>
        <v/>
      </c>
      <c r="D13" s="100" t="str">
        <f>'Appt 1'!W55</f>
        <v/>
      </c>
      <c r="E13" s="53"/>
      <c r="F13"/>
      <c r="G13"/>
    </row>
    <row r="14" spans="1:7" ht="13" thickBot="1" x14ac:dyDescent="0.3">
      <c r="A14" s="45">
        <f>'Appt 1'!D56</f>
        <v>0</v>
      </c>
      <c r="B14" s="101" t="str">
        <f>'Appt 1'!U56</f>
        <v/>
      </c>
      <c r="C14" s="101" t="str">
        <f>'Appt 1'!V56</f>
        <v/>
      </c>
      <c r="D14" s="102" t="str">
        <f>'Appt 1'!W56</f>
        <v/>
      </c>
      <c r="E14" s="53"/>
      <c r="F14"/>
      <c r="G14"/>
    </row>
    <row r="15" spans="1:7" ht="13" thickBot="1" x14ac:dyDescent="0.3">
      <c r="A15" s="358">
        <f>'Appt 2'!T59</f>
        <v>0</v>
      </c>
      <c r="B15" s="98" t="str">
        <f>'Appt 2'!U47</f>
        <v/>
      </c>
      <c r="C15" s="98" t="str">
        <f>'Appt 2'!V47</f>
        <v/>
      </c>
      <c r="D15" s="98" t="str">
        <f>'Appt 2'!W47</f>
        <v/>
      </c>
      <c r="E15" s="53" t="s">
        <v>134</v>
      </c>
      <c r="F15"/>
      <c r="G15"/>
    </row>
    <row r="16" spans="1:7" ht="13" thickBot="1" x14ac:dyDescent="0.3">
      <c r="A16" s="358">
        <f>'Appt 2'!T60</f>
        <v>0</v>
      </c>
      <c r="B16" s="98" t="str">
        <f>'Appt 2'!U48</f>
        <v/>
      </c>
      <c r="C16" s="98" t="str">
        <f>'Appt 2'!V48</f>
        <v/>
      </c>
      <c r="D16" s="98" t="str">
        <f>'Appt 2'!W48</f>
        <v/>
      </c>
      <c r="E16" s="53"/>
      <c r="F16"/>
      <c r="G16"/>
    </row>
    <row r="17" spans="1:8" ht="13" thickBot="1" x14ac:dyDescent="0.3">
      <c r="A17" s="358">
        <f>'Appt 2'!T61</f>
        <v>0</v>
      </c>
      <c r="B17" s="98" t="str">
        <f>'Appt 2'!U49</f>
        <v/>
      </c>
      <c r="C17" s="98" t="str">
        <f>'Appt 2'!V49</f>
        <v/>
      </c>
      <c r="D17" s="98" t="str">
        <f>'Appt 2'!W49</f>
        <v/>
      </c>
      <c r="E17" s="53"/>
      <c r="F17"/>
      <c r="G17"/>
    </row>
    <row r="18" spans="1:8" ht="13" thickBot="1" x14ac:dyDescent="0.3">
      <c r="A18" s="358">
        <f>'Appt 2'!T62</f>
        <v>0</v>
      </c>
      <c r="B18" s="98" t="str">
        <f>'Appt 2'!U50</f>
        <v/>
      </c>
      <c r="C18" s="98" t="str">
        <f>'Appt 2'!V50</f>
        <v/>
      </c>
      <c r="D18" s="98" t="str">
        <f>'Appt 2'!W50</f>
        <v/>
      </c>
      <c r="E18" s="53"/>
      <c r="F18"/>
      <c r="G18"/>
      <c r="H18"/>
    </row>
    <row r="19" spans="1:8" ht="13" thickBot="1" x14ac:dyDescent="0.3">
      <c r="A19" s="358">
        <f>'Appt 2'!T63</f>
        <v>0</v>
      </c>
      <c r="B19" s="98" t="str">
        <f>'Appt 2'!U51</f>
        <v/>
      </c>
      <c r="C19" s="98" t="str">
        <f>'Appt 2'!V51</f>
        <v/>
      </c>
      <c r="D19" s="98" t="str">
        <f>'Appt 2'!W51</f>
        <v/>
      </c>
      <c r="E19" s="53"/>
      <c r="F19"/>
      <c r="G19"/>
    </row>
    <row r="20" spans="1:8" ht="13" thickBot="1" x14ac:dyDescent="0.3">
      <c r="A20" s="358">
        <f>'Appt 2'!T64</f>
        <v>0</v>
      </c>
      <c r="B20" s="98" t="str">
        <f>'Appt 2'!U52</f>
        <v/>
      </c>
      <c r="C20" s="98" t="str">
        <f>'Appt 2'!V52</f>
        <v/>
      </c>
      <c r="D20" s="98" t="str">
        <f>'Appt 2'!W52</f>
        <v/>
      </c>
      <c r="E20" s="53"/>
      <c r="F20"/>
      <c r="G20"/>
    </row>
    <row r="21" spans="1:8" ht="13" thickBot="1" x14ac:dyDescent="0.3">
      <c r="A21" s="358">
        <f>'Appt 2'!T65</f>
        <v>0</v>
      </c>
      <c r="B21" s="98" t="str">
        <f>'Appt 2'!U53</f>
        <v/>
      </c>
      <c r="C21" s="98" t="str">
        <f>'Appt 2'!V53</f>
        <v/>
      </c>
      <c r="D21" s="98" t="str">
        <f>'Appt 2'!W53</f>
        <v/>
      </c>
      <c r="E21" s="53"/>
      <c r="F21"/>
      <c r="G21"/>
    </row>
    <row r="22" spans="1:8" ht="13" thickBot="1" x14ac:dyDescent="0.3">
      <c r="A22" s="358">
        <f>'Appt 2'!T66</f>
        <v>0</v>
      </c>
      <c r="B22" s="98" t="str">
        <f>'Appt 2'!U54</f>
        <v/>
      </c>
      <c r="C22" s="98" t="str">
        <f>'Appt 2'!V54</f>
        <v/>
      </c>
      <c r="D22" s="98" t="str">
        <f>'Appt 2'!W54</f>
        <v/>
      </c>
      <c r="E22" s="53"/>
      <c r="F22"/>
      <c r="G22"/>
    </row>
    <row r="23" spans="1:8" ht="13" thickBot="1" x14ac:dyDescent="0.3">
      <c r="A23" s="358">
        <f>'Appt 2'!T67</f>
        <v>0</v>
      </c>
      <c r="B23" s="98" t="str">
        <f>'Appt 2'!U55</f>
        <v/>
      </c>
      <c r="C23" s="98" t="str">
        <f>'Appt 2'!V55</f>
        <v/>
      </c>
      <c r="D23" s="98" t="str">
        <f>'Appt 2'!W55</f>
        <v/>
      </c>
      <c r="E23" s="53"/>
      <c r="F23"/>
      <c r="G23"/>
    </row>
    <row r="24" spans="1:8" x14ac:dyDescent="0.25">
      <c r="A24" s="358">
        <f>'Appt 2'!T68</f>
        <v>0</v>
      </c>
      <c r="B24" s="98" t="str">
        <f>'Appt 2'!U56</f>
        <v/>
      </c>
      <c r="C24" s="98" t="str">
        <f>'Appt 2'!V56</f>
        <v/>
      </c>
      <c r="D24" s="98" t="str">
        <f>'Appt 2'!W56</f>
        <v/>
      </c>
      <c r="E24" s="53"/>
      <c r="F24"/>
      <c r="G24"/>
    </row>
    <row r="25" spans="1:8" x14ac:dyDescent="0.25">
      <c r="A25" s="45"/>
      <c r="B25" s="73"/>
      <c r="C25" s="97"/>
      <c r="D25" s="97"/>
      <c r="E25" s="53"/>
      <c r="F25"/>
      <c r="G25"/>
    </row>
    <row r="26" spans="1:8" ht="13.5" thickBot="1" x14ac:dyDescent="0.35">
      <c r="A26" s="45"/>
      <c r="B26" s="72"/>
      <c r="C26" s="97"/>
      <c r="D26" s="97"/>
      <c r="E26" s="53"/>
      <c r="F26"/>
      <c r="G26"/>
    </row>
    <row r="27" spans="1:8" ht="13" thickBot="1" x14ac:dyDescent="0.3">
      <c r="A27" s="45">
        <f>'Appt 1'!D59</f>
        <v>0</v>
      </c>
      <c r="B27" s="98" t="str">
        <f>'Appt 1'!U59</f>
        <v/>
      </c>
      <c r="C27" s="98" t="str">
        <f>'Appt 1'!V59</f>
        <v/>
      </c>
      <c r="D27" s="100" t="str">
        <f>'Appt 1'!W59</f>
        <v/>
      </c>
      <c r="E27" s="53" t="s">
        <v>133</v>
      </c>
      <c r="F27" s="56" t="s">
        <v>143</v>
      </c>
      <c r="G27"/>
    </row>
    <row r="28" spans="1:8" ht="13" thickBot="1" x14ac:dyDescent="0.3">
      <c r="A28" s="45">
        <f>'Appt 1'!D60</f>
        <v>0</v>
      </c>
      <c r="B28" s="98" t="str">
        <f>'Appt 1'!U60</f>
        <v/>
      </c>
      <c r="C28" s="98" t="str">
        <f>'Appt 1'!V60</f>
        <v/>
      </c>
      <c r="D28" s="100" t="str">
        <f>'Appt 1'!W60</f>
        <v/>
      </c>
      <c r="E28" s="53"/>
      <c r="F28"/>
      <c r="G28"/>
    </row>
    <row r="29" spans="1:8" ht="13" thickBot="1" x14ac:dyDescent="0.3">
      <c r="A29" s="45">
        <f>'Appt 1'!D61</f>
        <v>0</v>
      </c>
      <c r="B29" s="98" t="str">
        <f>'Appt 1'!U61</f>
        <v/>
      </c>
      <c r="C29" s="98" t="str">
        <f>'Appt 1'!V61</f>
        <v/>
      </c>
      <c r="D29" s="100" t="str">
        <f>'Appt 1'!W61</f>
        <v/>
      </c>
      <c r="E29" s="53"/>
      <c r="F29"/>
      <c r="G29"/>
    </row>
    <row r="30" spans="1:8" ht="13" thickBot="1" x14ac:dyDescent="0.3">
      <c r="A30" s="45">
        <f>'Appt 1'!D62</f>
        <v>0</v>
      </c>
      <c r="B30" s="98" t="str">
        <f>'Appt 1'!U62</f>
        <v/>
      </c>
      <c r="C30" s="98" t="str">
        <f>'Appt 1'!V62</f>
        <v/>
      </c>
      <c r="D30" s="100" t="str">
        <f>'Appt 1'!W62</f>
        <v/>
      </c>
      <c r="E30" s="53"/>
      <c r="F30"/>
      <c r="G30"/>
    </row>
    <row r="31" spans="1:8" ht="13" thickBot="1" x14ac:dyDescent="0.3">
      <c r="A31" s="45">
        <f>'Appt 1'!D63</f>
        <v>0</v>
      </c>
      <c r="B31" s="101" t="str">
        <f>'Appt 1'!U63</f>
        <v/>
      </c>
      <c r="C31" s="101" t="str">
        <f>'Appt 1'!V63</f>
        <v/>
      </c>
      <c r="D31" s="102" t="str">
        <f>'Appt 1'!W63</f>
        <v/>
      </c>
      <c r="E31" s="53"/>
      <c r="F31"/>
      <c r="G31"/>
    </row>
    <row r="32" spans="1:8" ht="13" thickBot="1" x14ac:dyDescent="0.3">
      <c r="A32" s="358">
        <f>'Appt 2'!T59</f>
        <v>0</v>
      </c>
      <c r="B32" s="98" t="str">
        <f>'Appt 2'!U59</f>
        <v/>
      </c>
      <c r="C32" s="98" t="str">
        <f>'Appt 2'!V59</f>
        <v/>
      </c>
      <c r="D32" s="98" t="str">
        <f>'Appt 2'!W59</f>
        <v/>
      </c>
      <c r="E32" s="53" t="s">
        <v>134</v>
      </c>
      <c r="F32"/>
      <c r="G32"/>
    </row>
    <row r="33" spans="1:7" ht="13" thickBot="1" x14ac:dyDescent="0.3">
      <c r="A33" s="358">
        <f>'Appt 2'!T60</f>
        <v>0</v>
      </c>
      <c r="B33" s="98" t="str">
        <f>'Appt 2'!U60</f>
        <v/>
      </c>
      <c r="C33" s="98" t="str">
        <f>'Appt 2'!V60</f>
        <v/>
      </c>
      <c r="D33" s="98" t="str">
        <f>'Appt 2'!W60</f>
        <v/>
      </c>
      <c r="E33" s="53"/>
      <c r="F33"/>
      <c r="G33"/>
    </row>
    <row r="34" spans="1:7" ht="13" thickBot="1" x14ac:dyDescent="0.3">
      <c r="A34" s="358">
        <f>'Appt 2'!T61</f>
        <v>0</v>
      </c>
      <c r="B34" s="98" t="str">
        <f>'Appt 2'!U61</f>
        <v/>
      </c>
      <c r="C34" s="98" t="str">
        <f>'Appt 2'!V61</f>
        <v/>
      </c>
      <c r="D34" s="98" t="str">
        <f>'Appt 2'!W61</f>
        <v/>
      </c>
      <c r="E34" s="53"/>
      <c r="F34"/>
      <c r="G34"/>
    </row>
    <row r="35" spans="1:7" ht="13" thickBot="1" x14ac:dyDescent="0.3">
      <c r="A35" s="358">
        <f>'Appt 2'!T62</f>
        <v>0</v>
      </c>
      <c r="B35" s="98" t="str">
        <f>'Appt 2'!U62</f>
        <v/>
      </c>
      <c r="C35" s="98" t="str">
        <f>'Appt 2'!V62</f>
        <v/>
      </c>
      <c r="D35" s="98" t="str">
        <f>'Appt 2'!W62</f>
        <v/>
      </c>
      <c r="E35" s="53"/>
      <c r="F35"/>
      <c r="G35"/>
    </row>
    <row r="36" spans="1:7" x14ac:dyDescent="0.25">
      <c r="A36" s="358">
        <f>'Appt 2'!T63</f>
        <v>0</v>
      </c>
      <c r="B36" s="98" t="str">
        <f>'Appt 2'!U63</f>
        <v/>
      </c>
      <c r="C36" s="98" t="str">
        <f>'Appt 2'!V63</f>
        <v/>
      </c>
      <c r="D36" s="98" t="str">
        <f>'Appt 2'!W63</f>
        <v/>
      </c>
      <c r="E36" s="53"/>
      <c r="F36"/>
      <c r="G36"/>
    </row>
    <row r="37" spans="1:7" ht="13" x14ac:dyDescent="0.3">
      <c r="A37" s="45"/>
      <c r="B37" s="72"/>
      <c r="C37" s="97"/>
      <c r="D37" s="97"/>
      <c r="E37" s="53"/>
      <c r="F37"/>
      <c r="G37"/>
    </row>
    <row r="38" spans="1:7" ht="13" thickBot="1" x14ac:dyDescent="0.3">
      <c r="A38" s="45"/>
      <c r="B38" s="73"/>
      <c r="C38" s="97"/>
      <c r="D38" s="97"/>
      <c r="E38" s="53"/>
      <c r="F38"/>
      <c r="G38"/>
    </row>
    <row r="39" spans="1:7" ht="13.5" thickBot="1" x14ac:dyDescent="0.35">
      <c r="A39" s="78" t="s">
        <v>137</v>
      </c>
      <c r="B39" s="103">
        <f>SUM(B5:B36)</f>
        <v>0</v>
      </c>
      <c r="C39" s="103">
        <f>SUM(C5:C36)</f>
        <v>0</v>
      </c>
      <c r="D39" s="103">
        <f>SUM(D5:D36)</f>
        <v>0</v>
      </c>
      <c r="E39" s="53"/>
      <c r="F39"/>
      <c r="G39"/>
    </row>
    <row r="41" spans="1:7" x14ac:dyDescent="0.25">
      <c r="B41" s="341"/>
    </row>
  </sheetData>
  <phoneticPr fontId="42" type="noConversion"/>
  <pageMargins left="0.5" right="0.5" top="0.5" bottom="0.5"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Instructions</vt:lpstr>
      <vt:lpstr>Academic Base Salary Calc</vt:lpstr>
      <vt:lpstr>Multiple Appt Calc</vt:lpstr>
      <vt:lpstr>Appt 1</vt:lpstr>
      <vt:lpstr>Appt 2</vt:lpstr>
      <vt:lpstr>Combined Effort</vt:lpstr>
      <vt:lpstr>'Appt 1'!Print_Area</vt:lpstr>
      <vt:lpstr>'Appt 2'!Print_Area</vt:lpstr>
      <vt:lpstr>Instructions!Print_Area</vt:lpstr>
    </vt:vector>
  </TitlesOfParts>
  <Company>Northwestern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Salary Planning Worksheet for Evanston</dc:title>
  <dc:subject>Salary Planning Worksheet for Evanston</dc:subject>
  <dc:creator>Jennifer Wei</dc:creator>
  <dc:description>DRAFT, UPDATED 11/18/07</dc:description>
  <cp:lastModifiedBy>Christina F Mete</cp:lastModifiedBy>
  <cp:lastPrinted>2013-07-30T19:30:20Z</cp:lastPrinted>
  <dcterms:created xsi:type="dcterms:W3CDTF">2007-05-08T22:28:09Z</dcterms:created>
  <dcterms:modified xsi:type="dcterms:W3CDTF">2026-09-28T18:16:23Z</dcterms:modified>
  <cp:contentStatus>DRAFT</cp:contentStatus>
</cp:coreProperties>
</file>